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 firstSheet="4" activeTab="6"/>
  </bookViews>
  <sheets>
    <sheet name="Отчёт за 4 кв. 2016" sheetId="26" r:id="rId1"/>
    <sheet name="4 кв. 2016" sheetId="27" r:id="rId2"/>
    <sheet name="Отчёт за 1 кв. 2017" sheetId="28" r:id="rId3"/>
    <sheet name="1 кв. 2017" sheetId="29" r:id="rId4"/>
    <sheet name="Отчёт за 2 кв. 2017" sheetId="30" r:id="rId5"/>
    <sheet name="2 кв. 2017" sheetId="31" r:id="rId6"/>
    <sheet name="Отчёт за 3 кв. 2017" sheetId="32" r:id="rId7"/>
    <sheet name="3 кв. 2017" sheetId="33" r:id="rId8"/>
  </sheets>
  <definedNames>
    <definedName name="_xlnm.Print_Titles" localSheetId="2">'Отчёт за 1 кв. 2017'!$14:$16</definedName>
    <definedName name="_xlnm.Print_Titles" localSheetId="4">'Отчёт за 2 кв. 2017'!$14:$16</definedName>
    <definedName name="_xlnm.Print_Titles" localSheetId="6">'Отчёт за 3 кв. 2017'!$14:$16</definedName>
    <definedName name="_xlnm.Print_Titles" localSheetId="0">'Отчёт за 4 кв. 2016'!$14:$16</definedName>
    <definedName name="_xlnm.Print_Area" localSheetId="2">'Отчёт за 1 кв. 2017'!$A$1:$O$390</definedName>
    <definedName name="_xlnm.Print_Area" localSheetId="4">'Отчёт за 2 кв. 2017'!$A$1:$O$400</definedName>
    <definedName name="_xlnm.Print_Area" localSheetId="6">'Отчёт за 3 кв. 2017'!$A$1:$O$404</definedName>
    <definedName name="_xlnm.Print_Area" localSheetId="0">'Отчёт за 4 кв. 2016'!$A$1:$O$379</definedName>
  </definedNames>
  <calcPr calcId="145621" refMode="R1C1"/>
</workbook>
</file>

<file path=xl/calcChain.xml><?xml version="1.0" encoding="utf-8"?>
<calcChain xmlns="http://schemas.openxmlformats.org/spreadsheetml/2006/main">
  <c r="J34" i="33" l="1"/>
  <c r="G170" i="32"/>
  <c r="I212" i="32"/>
  <c r="J212" i="32" s="1"/>
  <c r="J207" i="32" s="1"/>
  <c r="H212" i="32"/>
  <c r="M161" i="32"/>
  <c r="G161" i="32"/>
  <c r="M122" i="32"/>
  <c r="G122" i="32"/>
  <c r="I153" i="32"/>
  <c r="K153" i="32" s="1"/>
  <c r="H153" i="32"/>
  <c r="I145" i="32"/>
  <c r="J145" i="32" s="1"/>
  <c r="J140" i="32" s="1"/>
  <c r="H145" i="32"/>
  <c r="B34" i="33"/>
  <c r="C34" i="33"/>
  <c r="D34" i="33"/>
  <c r="E34" i="33"/>
  <c r="F34" i="33"/>
  <c r="G34" i="33"/>
  <c r="H34" i="33"/>
  <c r="I34" i="33"/>
  <c r="K34" i="33"/>
  <c r="L34" i="33"/>
  <c r="M34" i="33"/>
  <c r="N34" i="33"/>
  <c r="O34" i="33"/>
  <c r="P34" i="33"/>
  <c r="Q34" i="33"/>
  <c r="R34" i="33"/>
  <c r="S34" i="33"/>
  <c r="T34" i="33"/>
  <c r="U34" i="33"/>
  <c r="V34" i="33"/>
  <c r="W34" i="33"/>
  <c r="X34" i="33"/>
  <c r="Y34" i="33"/>
  <c r="Z34" i="33"/>
  <c r="AA34" i="33"/>
  <c r="AB34" i="33"/>
  <c r="AC34" i="33"/>
  <c r="AD34" i="33"/>
  <c r="AE34" i="33"/>
  <c r="AF34" i="33"/>
  <c r="AG34" i="33"/>
  <c r="A34" i="33"/>
  <c r="F385" i="32"/>
  <c r="F383" i="32"/>
  <c r="F382" i="32"/>
  <c r="F381" i="32"/>
  <c r="I376" i="32"/>
  <c r="K376" i="32" s="1"/>
  <c r="N371" i="32"/>
  <c r="M371" i="32"/>
  <c r="L371" i="32"/>
  <c r="J371" i="32"/>
  <c r="H371" i="32"/>
  <c r="G371" i="32"/>
  <c r="F371" i="32"/>
  <c r="N369" i="32"/>
  <c r="N384" i="32" s="1"/>
  <c r="N379" i="32" s="1"/>
  <c r="M369" i="32"/>
  <c r="M384" i="32" s="1"/>
  <c r="M379" i="32" s="1"/>
  <c r="L369" i="32"/>
  <c r="L384" i="32" s="1"/>
  <c r="L379" i="32" s="1"/>
  <c r="J369" i="32"/>
  <c r="J384" i="32" s="1"/>
  <c r="J379" i="32" s="1"/>
  <c r="I369" i="32"/>
  <c r="I384" i="32" s="1"/>
  <c r="I379" i="32" s="1"/>
  <c r="H369" i="32"/>
  <c r="H384" i="32" s="1"/>
  <c r="H379" i="32" s="1"/>
  <c r="G369" i="32"/>
  <c r="G384" i="32" s="1"/>
  <c r="G379" i="32" s="1"/>
  <c r="F369" i="32"/>
  <c r="F384" i="32" s="1"/>
  <c r="M364" i="32"/>
  <c r="F361" i="32"/>
  <c r="F359" i="32"/>
  <c r="F358" i="32"/>
  <c r="F357" i="32"/>
  <c r="I352" i="32"/>
  <c r="I345" i="32" s="1"/>
  <c r="I340" i="32" s="1"/>
  <c r="N347" i="32"/>
  <c r="M347" i="32"/>
  <c r="L347" i="32"/>
  <c r="J347" i="32"/>
  <c r="H347" i="32"/>
  <c r="G347" i="32"/>
  <c r="F347" i="32"/>
  <c r="N345" i="32"/>
  <c r="N340" i="32" s="1"/>
  <c r="M345" i="32"/>
  <c r="M340" i="32" s="1"/>
  <c r="L345" i="32"/>
  <c r="L340" i="32" s="1"/>
  <c r="J345" i="32"/>
  <c r="J340" i="32" s="1"/>
  <c r="H345" i="32"/>
  <c r="H340" i="32" s="1"/>
  <c r="G345" i="32"/>
  <c r="F345" i="32"/>
  <c r="F340" i="32" s="1"/>
  <c r="G340" i="32"/>
  <c r="H337" i="32"/>
  <c r="H316" i="32" s="1"/>
  <c r="G337" i="32"/>
  <c r="I337" i="32" s="1"/>
  <c r="K337" i="32" s="1"/>
  <c r="N332" i="32"/>
  <c r="M332" i="32"/>
  <c r="G332" i="32"/>
  <c r="F332" i="32"/>
  <c r="N325" i="32"/>
  <c r="M325" i="32"/>
  <c r="L325" i="32"/>
  <c r="K325" i="32"/>
  <c r="J325" i="32"/>
  <c r="I325" i="32"/>
  <c r="H325" i="32"/>
  <c r="G325" i="32"/>
  <c r="F325" i="32"/>
  <c r="N318" i="32"/>
  <c r="M318" i="32"/>
  <c r="L318" i="32"/>
  <c r="K318" i="32"/>
  <c r="J318" i="32"/>
  <c r="I318" i="32"/>
  <c r="H318" i="32"/>
  <c r="G318" i="32"/>
  <c r="F318" i="32"/>
  <c r="N316" i="32"/>
  <c r="M316" i="32"/>
  <c r="M311" i="32" s="1"/>
  <c r="G316" i="32"/>
  <c r="G311" i="32" s="1"/>
  <c r="F316" i="32"/>
  <c r="N311" i="32"/>
  <c r="F311" i="32"/>
  <c r="N309" i="32"/>
  <c r="F309" i="32"/>
  <c r="N304" i="32"/>
  <c r="F304" i="32"/>
  <c r="I301" i="32"/>
  <c r="J301" i="32" s="1"/>
  <c r="J296" i="32" s="1"/>
  <c r="N296" i="32"/>
  <c r="M296" i="32"/>
  <c r="H296" i="32"/>
  <c r="G296" i="32"/>
  <c r="F296" i="32"/>
  <c r="I293" i="32"/>
  <c r="K293" i="32" s="1"/>
  <c r="H293" i="32"/>
  <c r="H288" i="32" s="1"/>
  <c r="N288" i="32"/>
  <c r="M288" i="32"/>
  <c r="I288" i="32"/>
  <c r="G288" i="32"/>
  <c r="F288" i="32"/>
  <c r="I285" i="32"/>
  <c r="K285" i="32" s="1"/>
  <c r="K280" i="32" s="1"/>
  <c r="N280" i="32"/>
  <c r="M280" i="32"/>
  <c r="L280" i="32"/>
  <c r="J280" i="32"/>
  <c r="I280" i="32"/>
  <c r="H280" i="32"/>
  <c r="G280" i="32"/>
  <c r="F280" i="32"/>
  <c r="J277" i="32"/>
  <c r="J272" i="32" s="1"/>
  <c r="I277" i="32"/>
  <c r="K277" i="32" s="1"/>
  <c r="H277" i="32"/>
  <c r="H272" i="32" s="1"/>
  <c r="N272" i="32"/>
  <c r="M272" i="32"/>
  <c r="I272" i="32"/>
  <c r="G272" i="32"/>
  <c r="F272" i="32"/>
  <c r="J267" i="32"/>
  <c r="J262" i="32" s="1"/>
  <c r="I267" i="32"/>
  <c r="I262" i="32" s="1"/>
  <c r="H267" i="32"/>
  <c r="H262" i="32" s="1"/>
  <c r="N262" i="32"/>
  <c r="M262" i="32"/>
  <c r="G262" i="32"/>
  <c r="F262" i="32"/>
  <c r="I259" i="32"/>
  <c r="K259" i="32" s="1"/>
  <c r="N254" i="32"/>
  <c r="M254" i="32"/>
  <c r="H254" i="32"/>
  <c r="G254" i="32"/>
  <c r="F254" i="32"/>
  <c r="M252" i="32"/>
  <c r="G252" i="32"/>
  <c r="H252" i="32" s="1"/>
  <c r="H247" i="32" s="1"/>
  <c r="F252" i="32"/>
  <c r="F247" i="32"/>
  <c r="I244" i="32"/>
  <c r="K244" i="32" s="1"/>
  <c r="K239" i="32" s="1"/>
  <c r="N239" i="32"/>
  <c r="M239" i="32"/>
  <c r="L239" i="32"/>
  <c r="J239" i="32"/>
  <c r="I239" i="32"/>
  <c r="H239" i="32"/>
  <c r="G239" i="32"/>
  <c r="F239" i="32"/>
  <c r="I236" i="32"/>
  <c r="J236" i="32" s="1"/>
  <c r="J231" i="32" s="1"/>
  <c r="H236" i="32"/>
  <c r="H231" i="32" s="1"/>
  <c r="N231" i="32"/>
  <c r="M231" i="32"/>
  <c r="G231" i="32"/>
  <c r="F231" i="32"/>
  <c r="I228" i="32"/>
  <c r="K228" i="32" s="1"/>
  <c r="K223" i="32" s="1"/>
  <c r="N223" i="32"/>
  <c r="M223" i="32"/>
  <c r="L223" i="32"/>
  <c r="J223" i="32"/>
  <c r="H223" i="32"/>
  <c r="G223" i="32"/>
  <c r="F223" i="32"/>
  <c r="I220" i="32"/>
  <c r="K220" i="32" s="1"/>
  <c r="K215" i="32" s="1"/>
  <c r="N215" i="32"/>
  <c r="M215" i="32"/>
  <c r="L215" i="32"/>
  <c r="J215" i="32"/>
  <c r="H215" i="32"/>
  <c r="G215" i="32"/>
  <c r="F215" i="32"/>
  <c r="N207" i="32"/>
  <c r="M207" i="32"/>
  <c r="I207" i="32"/>
  <c r="H207" i="32"/>
  <c r="G207" i="32"/>
  <c r="F207" i="32"/>
  <c r="I204" i="32"/>
  <c r="J204" i="32" s="1"/>
  <c r="J199" i="32" s="1"/>
  <c r="H204" i="32"/>
  <c r="H199" i="32" s="1"/>
  <c r="N199" i="32"/>
  <c r="M199" i="32"/>
  <c r="G199" i="32"/>
  <c r="F199" i="32"/>
  <c r="I195" i="32"/>
  <c r="J195" i="32" s="1"/>
  <c r="J190" i="32" s="1"/>
  <c r="H195" i="32"/>
  <c r="H190" i="32" s="1"/>
  <c r="N190" i="32"/>
  <c r="M190" i="32"/>
  <c r="G190" i="32"/>
  <c r="F190" i="32"/>
  <c r="I185" i="32"/>
  <c r="J185" i="32" s="1"/>
  <c r="J180" i="32" s="1"/>
  <c r="H185" i="32"/>
  <c r="N180" i="32"/>
  <c r="M180" i="32"/>
  <c r="H180" i="32"/>
  <c r="G180" i="32"/>
  <c r="F180" i="32"/>
  <c r="I177" i="32"/>
  <c r="J177" i="32" s="1"/>
  <c r="J172" i="32" s="1"/>
  <c r="H177" i="32"/>
  <c r="H172" i="32" s="1"/>
  <c r="N172" i="32"/>
  <c r="M172" i="32"/>
  <c r="G172" i="32"/>
  <c r="F172" i="32"/>
  <c r="M170" i="32"/>
  <c r="F170" i="32"/>
  <c r="H170" i="32" s="1"/>
  <c r="F165" i="32"/>
  <c r="F162" i="32"/>
  <c r="F161" i="32"/>
  <c r="H161" i="32" s="1"/>
  <c r="H156" i="32" s="1"/>
  <c r="F160" i="32"/>
  <c r="F159" i="32"/>
  <c r="F158" i="32"/>
  <c r="M156" i="32"/>
  <c r="G156" i="32"/>
  <c r="F156" i="32"/>
  <c r="N148" i="32"/>
  <c r="M148" i="32"/>
  <c r="I148" i="32"/>
  <c r="H148" i="32"/>
  <c r="G148" i="32"/>
  <c r="F148" i="32"/>
  <c r="N140" i="32"/>
  <c r="M140" i="32"/>
  <c r="I140" i="32"/>
  <c r="H140" i="32"/>
  <c r="G140" i="32"/>
  <c r="F140" i="32"/>
  <c r="I137" i="32"/>
  <c r="I132" i="32" s="1"/>
  <c r="N132" i="32"/>
  <c r="M132" i="32"/>
  <c r="L132" i="32"/>
  <c r="J132" i="32"/>
  <c r="H132" i="32"/>
  <c r="G132" i="32"/>
  <c r="F132" i="32"/>
  <c r="I129" i="32"/>
  <c r="I161" i="32" s="1"/>
  <c r="J161" i="32" s="1"/>
  <c r="H129" i="32"/>
  <c r="H124" i="32" s="1"/>
  <c r="N124" i="32"/>
  <c r="M124" i="32"/>
  <c r="G124" i="32"/>
  <c r="F124" i="32"/>
  <c r="F122" i="32"/>
  <c r="F117" i="32" s="1"/>
  <c r="F114" i="32"/>
  <c r="F393" i="32" s="1"/>
  <c r="M113" i="32"/>
  <c r="M108" i="32" s="1"/>
  <c r="G113" i="32"/>
  <c r="F112" i="32"/>
  <c r="F111" i="32"/>
  <c r="F390" i="32" s="1"/>
  <c r="F110" i="32"/>
  <c r="F389" i="32" s="1"/>
  <c r="G108" i="32"/>
  <c r="I105" i="32"/>
  <c r="J105" i="32" s="1"/>
  <c r="J100" i="32" s="1"/>
  <c r="H105" i="32"/>
  <c r="H100" i="32" s="1"/>
  <c r="N100" i="32"/>
  <c r="M100" i="32"/>
  <c r="G100" i="32"/>
  <c r="F100" i="32"/>
  <c r="I97" i="32"/>
  <c r="K97" i="32" s="1"/>
  <c r="K92" i="32" s="1"/>
  <c r="N92" i="32"/>
  <c r="M92" i="32"/>
  <c r="L92" i="32"/>
  <c r="J92" i="32"/>
  <c r="I92" i="32"/>
  <c r="H92" i="32"/>
  <c r="G92" i="32"/>
  <c r="F92" i="32"/>
  <c r="I89" i="32"/>
  <c r="J89" i="32" s="1"/>
  <c r="J84" i="32" s="1"/>
  <c r="H89" i="32"/>
  <c r="N84" i="32"/>
  <c r="M84" i="32"/>
  <c r="H84" i="32"/>
  <c r="G84" i="32"/>
  <c r="F84" i="32"/>
  <c r="I81" i="32"/>
  <c r="J81" i="32" s="1"/>
  <c r="J76" i="32" s="1"/>
  <c r="H81" i="32"/>
  <c r="H76" i="32" s="1"/>
  <c r="N76" i="32"/>
  <c r="M76" i="32"/>
  <c r="G76" i="32"/>
  <c r="F76" i="32"/>
  <c r="I73" i="32"/>
  <c r="K73" i="32" s="1"/>
  <c r="K68" i="32" s="1"/>
  <c r="N68" i="32"/>
  <c r="M68" i="32"/>
  <c r="L68" i="32"/>
  <c r="J68" i="32"/>
  <c r="I68" i="32"/>
  <c r="H68" i="32"/>
  <c r="G68" i="32"/>
  <c r="F68" i="32"/>
  <c r="I65" i="32"/>
  <c r="K65" i="32" s="1"/>
  <c r="K60" i="32" s="1"/>
  <c r="N60" i="32"/>
  <c r="M60" i="32"/>
  <c r="L60" i="32"/>
  <c r="J60" i="32"/>
  <c r="H60" i="32"/>
  <c r="G60" i="32"/>
  <c r="F60" i="32"/>
  <c r="I57" i="32"/>
  <c r="K57" i="32" s="1"/>
  <c r="K52" i="32" s="1"/>
  <c r="N52" i="32"/>
  <c r="M52" i="32"/>
  <c r="L52" i="32"/>
  <c r="J52" i="32"/>
  <c r="I52" i="32"/>
  <c r="H52" i="32"/>
  <c r="G52" i="32"/>
  <c r="F52" i="32"/>
  <c r="I49" i="32"/>
  <c r="J49" i="32" s="1"/>
  <c r="J44" i="32" s="1"/>
  <c r="H49" i="32"/>
  <c r="H44" i="32" s="1"/>
  <c r="N44" i="32"/>
  <c r="M44" i="32"/>
  <c r="G44" i="32"/>
  <c r="F44" i="32"/>
  <c r="I41" i="32"/>
  <c r="J41" i="32" s="1"/>
  <c r="J36" i="32" s="1"/>
  <c r="H41" i="32"/>
  <c r="H36" i="32" s="1"/>
  <c r="N36" i="32"/>
  <c r="M36" i="32"/>
  <c r="G36" i="32"/>
  <c r="F36" i="32"/>
  <c r="I32" i="32"/>
  <c r="I113" i="32" s="1"/>
  <c r="N27" i="32"/>
  <c r="M27" i="32"/>
  <c r="H27" i="32"/>
  <c r="G27" i="32"/>
  <c r="F27" i="32"/>
  <c r="M25" i="32"/>
  <c r="M20" i="32" s="1"/>
  <c r="G25" i="32"/>
  <c r="G20" i="32" s="1"/>
  <c r="F25" i="32"/>
  <c r="F20" i="32" s="1"/>
  <c r="I372" i="30"/>
  <c r="I348" i="30"/>
  <c r="I297" i="30"/>
  <c r="J297" i="30" s="1"/>
  <c r="I289" i="30"/>
  <c r="J289" i="30" s="1"/>
  <c r="I281" i="30"/>
  <c r="J273" i="30"/>
  <c r="I273" i="30"/>
  <c r="J264" i="30"/>
  <c r="I264" i="30"/>
  <c r="J256" i="30"/>
  <c r="I256" i="30"/>
  <c r="I241" i="30"/>
  <c r="I233" i="30"/>
  <c r="J233" i="30" s="1"/>
  <c r="I225" i="30"/>
  <c r="I217" i="30"/>
  <c r="I209" i="30"/>
  <c r="J209" i="30" s="1"/>
  <c r="I201" i="30"/>
  <c r="J201" i="30" s="1"/>
  <c r="I193" i="30"/>
  <c r="J193" i="30" s="1"/>
  <c r="I184" i="30"/>
  <c r="J184" i="30" s="1"/>
  <c r="I176" i="30"/>
  <c r="J176" i="30" s="1"/>
  <c r="I152" i="30"/>
  <c r="I144" i="30"/>
  <c r="I136" i="30"/>
  <c r="I128" i="30"/>
  <c r="J128" i="30" s="1"/>
  <c r="K145" i="32" l="1"/>
  <c r="H122" i="32"/>
  <c r="H117" i="32" s="1"/>
  <c r="I215" i="32"/>
  <c r="I254" i="32"/>
  <c r="J259" i="32"/>
  <c r="J254" i="32" s="1"/>
  <c r="J293" i="32"/>
  <c r="J288" i="32" s="1"/>
  <c r="I296" i="32"/>
  <c r="G364" i="32"/>
  <c r="J153" i="32"/>
  <c r="J148" i="32" s="1"/>
  <c r="H309" i="32"/>
  <c r="H304" i="32" s="1"/>
  <c r="H311" i="32"/>
  <c r="K148" i="32"/>
  <c r="L153" i="32"/>
  <c r="L148" i="32" s="1"/>
  <c r="L277" i="32"/>
  <c r="L272" i="32" s="1"/>
  <c r="K272" i="32"/>
  <c r="L337" i="32"/>
  <c r="K332" i="32"/>
  <c r="K316" i="32"/>
  <c r="K311" i="32" s="1"/>
  <c r="K254" i="32"/>
  <c r="L259" i="32"/>
  <c r="L254" i="32" s="1"/>
  <c r="L293" i="32"/>
  <c r="L288" i="32" s="1"/>
  <c r="K288" i="32"/>
  <c r="K371" i="32"/>
  <c r="K369" i="32"/>
  <c r="K384" i="32" s="1"/>
  <c r="K379" i="32" s="1"/>
  <c r="I60" i="32"/>
  <c r="I223" i="32"/>
  <c r="G309" i="32"/>
  <c r="H332" i="32"/>
  <c r="K81" i="32"/>
  <c r="K129" i="32"/>
  <c r="N122" i="32"/>
  <c r="N117" i="32" s="1"/>
  <c r="N161" i="32"/>
  <c r="N156" i="32" s="1"/>
  <c r="K212" i="32"/>
  <c r="K236" i="32"/>
  <c r="K105" i="32"/>
  <c r="F113" i="32"/>
  <c r="F391" i="32"/>
  <c r="F360" i="32"/>
  <c r="F355" i="32" s="1"/>
  <c r="N252" i="32"/>
  <c r="N247" i="32" s="1"/>
  <c r="M309" i="32"/>
  <c r="M304" i="32" s="1"/>
  <c r="I371" i="32"/>
  <c r="K185" i="32"/>
  <c r="K204" i="32"/>
  <c r="K267" i="32"/>
  <c r="K49" i="32"/>
  <c r="K89" i="32"/>
  <c r="K137" i="32"/>
  <c r="K132" i="32" s="1"/>
  <c r="K301" i="32"/>
  <c r="K352" i="32"/>
  <c r="K41" i="32"/>
  <c r="I27" i="32"/>
  <c r="I156" i="32"/>
  <c r="I170" i="32"/>
  <c r="I199" i="32"/>
  <c r="I252" i="32"/>
  <c r="J252" i="32" s="1"/>
  <c r="J247" i="32" s="1"/>
  <c r="I347" i="32"/>
  <c r="I364" i="32"/>
  <c r="I122" i="32"/>
  <c r="J122" i="32" s="1"/>
  <c r="J117" i="32" s="1"/>
  <c r="K177" i="32"/>
  <c r="K195" i="32"/>
  <c r="K32" i="32"/>
  <c r="AH34" i="33"/>
  <c r="K364" i="32"/>
  <c r="K309" i="32"/>
  <c r="K304" i="32" s="1"/>
  <c r="I108" i="32"/>
  <c r="H113" i="32"/>
  <c r="H108" i="32" s="1"/>
  <c r="F108" i="32"/>
  <c r="I332" i="32"/>
  <c r="J337" i="32"/>
  <c r="I316" i="32"/>
  <c r="F379" i="32"/>
  <c r="H25" i="32"/>
  <c r="H20" i="32" s="1"/>
  <c r="N25" i="32"/>
  <c r="N20" i="32" s="1"/>
  <c r="I25" i="32"/>
  <c r="J32" i="32"/>
  <c r="J27" i="32" s="1"/>
  <c r="I36" i="32"/>
  <c r="I44" i="32"/>
  <c r="I76" i="32"/>
  <c r="I84" i="32"/>
  <c r="I100" i="32"/>
  <c r="G117" i="32"/>
  <c r="I117" i="32"/>
  <c r="M117" i="32"/>
  <c r="I124" i="32"/>
  <c r="J129" i="32"/>
  <c r="G165" i="32"/>
  <c r="I165" i="32"/>
  <c r="M165" i="32"/>
  <c r="H165" i="32"/>
  <c r="J170" i="32"/>
  <c r="J165" i="32" s="1"/>
  <c r="N170" i="32"/>
  <c r="N165" i="32" s="1"/>
  <c r="I172" i="32"/>
  <c r="I180" i="32"/>
  <c r="I190" i="32"/>
  <c r="I231" i="32"/>
  <c r="G247" i="32"/>
  <c r="M247" i="32"/>
  <c r="F364" i="32"/>
  <c r="H364" i="32"/>
  <c r="J364" i="32"/>
  <c r="L364" i="32"/>
  <c r="N364" i="32"/>
  <c r="I104" i="30"/>
  <c r="J104" i="30" s="1"/>
  <c r="J99" i="30" s="1"/>
  <c r="H104" i="30"/>
  <c r="I96" i="30"/>
  <c r="I88" i="30"/>
  <c r="J88" i="30" s="1"/>
  <c r="J83" i="30" s="1"/>
  <c r="I80" i="30"/>
  <c r="J80" i="30" s="1"/>
  <c r="J75" i="30" s="1"/>
  <c r="I72" i="30"/>
  <c r="I64" i="30"/>
  <c r="I112" i="30" s="1"/>
  <c r="I56" i="30"/>
  <c r="J48" i="30"/>
  <c r="I48" i="30"/>
  <c r="J40" i="30"/>
  <c r="I40" i="30"/>
  <c r="J32" i="30"/>
  <c r="I32" i="30"/>
  <c r="F249" i="30"/>
  <c r="F169" i="30"/>
  <c r="K112" i="30"/>
  <c r="M112" i="30"/>
  <c r="G112" i="30"/>
  <c r="M25" i="30"/>
  <c r="K25" i="30"/>
  <c r="I25" i="30"/>
  <c r="G25" i="30"/>
  <c r="F25" i="30"/>
  <c r="N25" i="30" s="1"/>
  <c r="F20" i="30"/>
  <c r="F109" i="30"/>
  <c r="F110" i="30"/>
  <c r="F111" i="30"/>
  <c r="F113" i="30"/>
  <c r="N99" i="30"/>
  <c r="M99" i="30"/>
  <c r="L99" i="30"/>
  <c r="K99" i="30"/>
  <c r="I99" i="30"/>
  <c r="H99" i="30"/>
  <c r="G99" i="30"/>
  <c r="F99" i="30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A56" i="31"/>
  <c r="F381" i="30"/>
  <c r="F379" i="30"/>
  <c r="F378" i="30"/>
  <c r="F377" i="30"/>
  <c r="N367" i="30"/>
  <c r="M367" i="30"/>
  <c r="L367" i="30"/>
  <c r="K367" i="30"/>
  <c r="J367" i="30"/>
  <c r="I367" i="30"/>
  <c r="H367" i="30"/>
  <c r="G367" i="30"/>
  <c r="F367" i="30"/>
  <c r="N365" i="30"/>
  <c r="N380" i="30" s="1"/>
  <c r="N375" i="30" s="1"/>
  <c r="M365" i="30"/>
  <c r="M380" i="30" s="1"/>
  <c r="M375" i="30" s="1"/>
  <c r="L365" i="30"/>
  <c r="L380" i="30" s="1"/>
  <c r="L375" i="30" s="1"/>
  <c r="K365" i="30"/>
  <c r="K380" i="30" s="1"/>
  <c r="K375" i="30" s="1"/>
  <c r="J365" i="30"/>
  <c r="J380" i="30" s="1"/>
  <c r="J375" i="30" s="1"/>
  <c r="I365" i="30"/>
  <c r="I380" i="30" s="1"/>
  <c r="I375" i="30" s="1"/>
  <c r="H365" i="30"/>
  <c r="H380" i="30" s="1"/>
  <c r="H375" i="30" s="1"/>
  <c r="G365" i="30"/>
  <c r="G380" i="30" s="1"/>
  <c r="G375" i="30" s="1"/>
  <c r="F365" i="30"/>
  <c r="F380" i="30" s="1"/>
  <c r="M360" i="30"/>
  <c r="F357" i="30"/>
  <c r="F355" i="30"/>
  <c r="F354" i="30"/>
  <c r="F353" i="30"/>
  <c r="N343" i="30"/>
  <c r="M343" i="30"/>
  <c r="L343" i="30"/>
  <c r="K343" i="30"/>
  <c r="J343" i="30"/>
  <c r="I343" i="30"/>
  <c r="H343" i="30"/>
  <c r="G343" i="30"/>
  <c r="F343" i="30"/>
  <c r="N341" i="30"/>
  <c r="N336" i="30" s="1"/>
  <c r="M341" i="30"/>
  <c r="M336" i="30" s="1"/>
  <c r="L341" i="30"/>
  <c r="K341" i="30"/>
  <c r="K336" i="30" s="1"/>
  <c r="J341" i="30"/>
  <c r="J336" i="30" s="1"/>
  <c r="I341" i="30"/>
  <c r="I336" i="30" s="1"/>
  <c r="H341" i="30"/>
  <c r="G341" i="30"/>
  <c r="G336" i="30" s="1"/>
  <c r="F341" i="30"/>
  <c r="F336" i="30" s="1"/>
  <c r="L336" i="30"/>
  <c r="H336" i="30"/>
  <c r="G333" i="30"/>
  <c r="N328" i="30"/>
  <c r="M328" i="30"/>
  <c r="L328" i="30"/>
  <c r="K328" i="30"/>
  <c r="F328" i="30"/>
  <c r="N321" i="30"/>
  <c r="M321" i="30"/>
  <c r="L321" i="30"/>
  <c r="K321" i="30"/>
  <c r="J321" i="30"/>
  <c r="I321" i="30"/>
  <c r="H321" i="30"/>
  <c r="G321" i="30"/>
  <c r="F321" i="30"/>
  <c r="N314" i="30"/>
  <c r="M314" i="30"/>
  <c r="L314" i="30"/>
  <c r="K314" i="30"/>
  <c r="J314" i="30"/>
  <c r="I314" i="30"/>
  <c r="H314" i="30"/>
  <c r="G314" i="30"/>
  <c r="F314" i="30"/>
  <c r="N312" i="30"/>
  <c r="N307" i="30" s="1"/>
  <c r="M312" i="30"/>
  <c r="M307" i="30" s="1"/>
  <c r="L312" i="30"/>
  <c r="L307" i="30" s="1"/>
  <c r="K312" i="30"/>
  <c r="K307" i="30" s="1"/>
  <c r="F312" i="30"/>
  <c r="F307" i="30" s="1"/>
  <c r="N305" i="30"/>
  <c r="N300" i="30" s="1"/>
  <c r="M305" i="30"/>
  <c r="L305" i="30"/>
  <c r="L300" i="30" s="1"/>
  <c r="K305" i="30"/>
  <c r="K300" i="30" s="1"/>
  <c r="F305" i="30"/>
  <c r="F300" i="30" s="1"/>
  <c r="M300" i="30"/>
  <c r="N292" i="30"/>
  <c r="M292" i="30"/>
  <c r="L292" i="30"/>
  <c r="K292" i="30"/>
  <c r="J292" i="30"/>
  <c r="I292" i="30"/>
  <c r="H292" i="30"/>
  <c r="G292" i="30"/>
  <c r="F292" i="30"/>
  <c r="H289" i="30"/>
  <c r="H284" i="30" s="1"/>
  <c r="N284" i="30"/>
  <c r="M284" i="30"/>
  <c r="L284" i="30"/>
  <c r="K284" i="30"/>
  <c r="J284" i="30"/>
  <c r="I284" i="30"/>
  <c r="G284" i="30"/>
  <c r="F284" i="30"/>
  <c r="N276" i="30"/>
  <c r="M276" i="30"/>
  <c r="L276" i="30"/>
  <c r="K276" i="30"/>
  <c r="J276" i="30"/>
  <c r="I276" i="30"/>
  <c r="H276" i="30"/>
  <c r="G276" i="30"/>
  <c r="F276" i="30"/>
  <c r="H273" i="30"/>
  <c r="H268" i="30" s="1"/>
  <c r="N268" i="30"/>
  <c r="M268" i="30"/>
  <c r="L268" i="30"/>
  <c r="K268" i="30"/>
  <c r="J268" i="30"/>
  <c r="I268" i="30"/>
  <c r="G268" i="30"/>
  <c r="F268" i="30"/>
  <c r="H264" i="30"/>
  <c r="H259" i="30" s="1"/>
  <c r="N259" i="30"/>
  <c r="M259" i="30"/>
  <c r="L259" i="30"/>
  <c r="K259" i="30"/>
  <c r="J259" i="30"/>
  <c r="I259" i="30"/>
  <c r="G259" i="30"/>
  <c r="F259" i="30"/>
  <c r="N251" i="30"/>
  <c r="M251" i="30"/>
  <c r="L251" i="30"/>
  <c r="K251" i="30"/>
  <c r="J251" i="30"/>
  <c r="I251" i="30"/>
  <c r="H251" i="30"/>
  <c r="G251" i="30"/>
  <c r="F251" i="30"/>
  <c r="M249" i="30"/>
  <c r="K249" i="30"/>
  <c r="K244" i="30" s="1"/>
  <c r="I249" i="30"/>
  <c r="G249" i="30"/>
  <c r="G244" i="30" s="1"/>
  <c r="F244" i="30"/>
  <c r="N236" i="30"/>
  <c r="M236" i="30"/>
  <c r="L236" i="30"/>
  <c r="K236" i="30"/>
  <c r="J236" i="30"/>
  <c r="I236" i="30"/>
  <c r="H236" i="30"/>
  <c r="G236" i="30"/>
  <c r="F236" i="30"/>
  <c r="H233" i="30"/>
  <c r="H228" i="30" s="1"/>
  <c r="N228" i="30"/>
  <c r="M228" i="30"/>
  <c r="L228" i="30"/>
  <c r="K228" i="30"/>
  <c r="J228" i="30"/>
  <c r="I228" i="30"/>
  <c r="G228" i="30"/>
  <c r="F228" i="30"/>
  <c r="N220" i="30"/>
  <c r="M220" i="30"/>
  <c r="L220" i="30"/>
  <c r="K220" i="30"/>
  <c r="J220" i="30"/>
  <c r="I220" i="30"/>
  <c r="H220" i="30"/>
  <c r="G220" i="30"/>
  <c r="F220" i="30"/>
  <c r="N212" i="30"/>
  <c r="M212" i="30"/>
  <c r="L212" i="30"/>
  <c r="K212" i="30"/>
  <c r="J212" i="30"/>
  <c r="I212" i="30"/>
  <c r="H212" i="30"/>
  <c r="G212" i="30"/>
  <c r="F212" i="30"/>
  <c r="N204" i="30"/>
  <c r="M204" i="30"/>
  <c r="L204" i="30"/>
  <c r="K204" i="30"/>
  <c r="J204" i="30"/>
  <c r="I204" i="30"/>
  <c r="H204" i="30"/>
  <c r="G204" i="30"/>
  <c r="F204" i="30"/>
  <c r="H201" i="30"/>
  <c r="H196" i="30" s="1"/>
  <c r="N196" i="30"/>
  <c r="M196" i="30"/>
  <c r="L196" i="30"/>
  <c r="K196" i="30"/>
  <c r="J196" i="30"/>
  <c r="I196" i="30"/>
  <c r="G196" i="30"/>
  <c r="F196" i="30"/>
  <c r="H193" i="30"/>
  <c r="H188" i="30" s="1"/>
  <c r="N188" i="30"/>
  <c r="M188" i="30"/>
  <c r="L188" i="30"/>
  <c r="K188" i="30"/>
  <c r="J188" i="30"/>
  <c r="I188" i="30"/>
  <c r="G188" i="30"/>
  <c r="F188" i="30"/>
  <c r="H184" i="30"/>
  <c r="H179" i="30" s="1"/>
  <c r="N179" i="30"/>
  <c r="M179" i="30"/>
  <c r="L179" i="30"/>
  <c r="K179" i="30"/>
  <c r="J179" i="30"/>
  <c r="I179" i="30"/>
  <c r="G179" i="30"/>
  <c r="F179" i="30"/>
  <c r="H176" i="30"/>
  <c r="H171" i="30" s="1"/>
  <c r="N171" i="30"/>
  <c r="M171" i="30"/>
  <c r="L171" i="30"/>
  <c r="K171" i="30"/>
  <c r="J171" i="30"/>
  <c r="I171" i="30"/>
  <c r="G171" i="30"/>
  <c r="F171" i="30"/>
  <c r="M169" i="30"/>
  <c r="K169" i="30"/>
  <c r="I169" i="30"/>
  <c r="G169" i="30"/>
  <c r="F161" i="30"/>
  <c r="N160" i="30"/>
  <c r="M160" i="30"/>
  <c r="M155" i="30" s="1"/>
  <c r="L160" i="30"/>
  <c r="K160" i="30"/>
  <c r="K155" i="30" s="1"/>
  <c r="J160" i="30"/>
  <c r="J155" i="30" s="1"/>
  <c r="I160" i="30"/>
  <c r="I155" i="30" s="1"/>
  <c r="G160" i="30"/>
  <c r="F160" i="30"/>
  <c r="F159" i="30"/>
  <c r="F158" i="30"/>
  <c r="F157" i="30"/>
  <c r="N155" i="30"/>
  <c r="L155" i="30"/>
  <c r="G155" i="30"/>
  <c r="N147" i="30"/>
  <c r="M147" i="30"/>
  <c r="L147" i="30"/>
  <c r="K147" i="30"/>
  <c r="J147" i="30"/>
  <c r="I147" i="30"/>
  <c r="H147" i="30"/>
  <c r="G147" i="30"/>
  <c r="F147" i="30"/>
  <c r="N139" i="30"/>
  <c r="M139" i="30"/>
  <c r="L139" i="30"/>
  <c r="K139" i="30"/>
  <c r="J139" i="30"/>
  <c r="I139" i="30"/>
  <c r="H139" i="30"/>
  <c r="G139" i="30"/>
  <c r="F139" i="30"/>
  <c r="N131" i="30"/>
  <c r="M131" i="30"/>
  <c r="L131" i="30"/>
  <c r="K131" i="30"/>
  <c r="J131" i="30"/>
  <c r="I131" i="30"/>
  <c r="H131" i="30"/>
  <c r="G131" i="30"/>
  <c r="F131" i="30"/>
  <c r="H128" i="30"/>
  <c r="H123" i="30" s="1"/>
  <c r="N123" i="30"/>
  <c r="M123" i="30"/>
  <c r="L123" i="30"/>
  <c r="K123" i="30"/>
  <c r="J123" i="30"/>
  <c r="I123" i="30"/>
  <c r="G123" i="30"/>
  <c r="F123" i="30"/>
  <c r="M121" i="30"/>
  <c r="K121" i="30"/>
  <c r="K116" i="30" s="1"/>
  <c r="I121" i="30"/>
  <c r="G121" i="30"/>
  <c r="G116" i="30" s="1"/>
  <c r="F121" i="30"/>
  <c r="N121" i="30" s="1"/>
  <c r="N116" i="30" s="1"/>
  <c r="M116" i="30"/>
  <c r="I116" i="30"/>
  <c r="F386" i="30"/>
  <c r="N91" i="30"/>
  <c r="M91" i="30"/>
  <c r="L91" i="30"/>
  <c r="K91" i="30"/>
  <c r="J91" i="30"/>
  <c r="I91" i="30"/>
  <c r="H91" i="30"/>
  <c r="G91" i="30"/>
  <c r="F91" i="30"/>
  <c r="H88" i="30"/>
  <c r="N83" i="30"/>
  <c r="M83" i="30"/>
  <c r="L83" i="30"/>
  <c r="K83" i="30"/>
  <c r="I83" i="30"/>
  <c r="H83" i="30"/>
  <c r="G83" i="30"/>
  <c r="F83" i="30"/>
  <c r="H80" i="30"/>
  <c r="H75" i="30" s="1"/>
  <c r="N75" i="30"/>
  <c r="M75" i="30"/>
  <c r="L75" i="30"/>
  <c r="K75" i="30"/>
  <c r="I75" i="30"/>
  <c r="G75" i="30"/>
  <c r="F75" i="30"/>
  <c r="N67" i="30"/>
  <c r="M67" i="30"/>
  <c r="L67" i="30"/>
  <c r="K67" i="30"/>
  <c r="J67" i="30"/>
  <c r="I67" i="30"/>
  <c r="H67" i="30"/>
  <c r="G67" i="30"/>
  <c r="F67" i="30"/>
  <c r="N59" i="30"/>
  <c r="M59" i="30"/>
  <c r="L59" i="30"/>
  <c r="K59" i="30"/>
  <c r="J59" i="30"/>
  <c r="I59" i="30"/>
  <c r="H59" i="30"/>
  <c r="G59" i="30"/>
  <c r="F59" i="30"/>
  <c r="N51" i="30"/>
  <c r="M51" i="30"/>
  <c r="L51" i="30"/>
  <c r="K51" i="30"/>
  <c r="J51" i="30"/>
  <c r="I51" i="30"/>
  <c r="H51" i="30"/>
  <c r="G51" i="30"/>
  <c r="F51" i="30"/>
  <c r="H48" i="30"/>
  <c r="H43" i="30" s="1"/>
  <c r="N43" i="30"/>
  <c r="M43" i="30"/>
  <c r="L43" i="30"/>
  <c r="K43" i="30"/>
  <c r="J43" i="30"/>
  <c r="I43" i="30"/>
  <c r="G43" i="30"/>
  <c r="F43" i="30"/>
  <c r="H40" i="30"/>
  <c r="H35" i="30" s="1"/>
  <c r="N35" i="30"/>
  <c r="M35" i="30"/>
  <c r="L35" i="30"/>
  <c r="K35" i="30"/>
  <c r="J35" i="30"/>
  <c r="I35" i="30"/>
  <c r="G35" i="30"/>
  <c r="F35" i="30"/>
  <c r="N27" i="30"/>
  <c r="M27" i="30"/>
  <c r="L27" i="30"/>
  <c r="K27" i="30"/>
  <c r="J27" i="30"/>
  <c r="I27" i="30"/>
  <c r="H27" i="30"/>
  <c r="G27" i="30"/>
  <c r="F27" i="30"/>
  <c r="F112" i="30" s="1"/>
  <c r="M20" i="30"/>
  <c r="I20" i="30"/>
  <c r="G323" i="28"/>
  <c r="H168" i="28"/>
  <c r="H88" i="28"/>
  <c r="H355" i="28"/>
  <c r="I355" i="28"/>
  <c r="J355" i="28"/>
  <c r="K355" i="28"/>
  <c r="L355" i="28"/>
  <c r="M355" i="28"/>
  <c r="N355" i="28"/>
  <c r="H80" i="28"/>
  <c r="H48" i="28"/>
  <c r="L57" i="29"/>
  <c r="M57" i="29"/>
  <c r="K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J57" i="29"/>
  <c r="I57" i="29"/>
  <c r="H57" i="29"/>
  <c r="G57" i="29"/>
  <c r="F57" i="29"/>
  <c r="E57" i="29"/>
  <c r="D57" i="29"/>
  <c r="C57" i="29"/>
  <c r="B57" i="29"/>
  <c r="A57" i="29"/>
  <c r="I104" i="28"/>
  <c r="H112" i="30" l="1"/>
  <c r="H107" i="30" s="1"/>
  <c r="J112" i="30"/>
  <c r="H333" i="30"/>
  <c r="I333" i="30"/>
  <c r="H25" i="30"/>
  <c r="F389" i="30"/>
  <c r="F107" i="30"/>
  <c r="L145" i="32"/>
  <c r="L140" i="32" s="1"/>
  <c r="K140" i="32"/>
  <c r="K199" i="32"/>
  <c r="L204" i="32"/>
  <c r="L199" i="32" s="1"/>
  <c r="L177" i="32"/>
  <c r="L172" i="32" s="1"/>
  <c r="K170" i="32"/>
  <c r="K172" i="32"/>
  <c r="L301" i="32"/>
  <c r="L296" i="32" s="1"/>
  <c r="K296" i="32"/>
  <c r="K262" i="32"/>
  <c r="L267" i="32"/>
  <c r="L262" i="32" s="1"/>
  <c r="L212" i="32"/>
  <c r="L207" i="32" s="1"/>
  <c r="K207" i="32"/>
  <c r="L81" i="32"/>
  <c r="L76" i="32" s="1"/>
  <c r="K76" i="32"/>
  <c r="K44" i="32"/>
  <c r="L49" i="32"/>
  <c r="L44" i="32" s="1"/>
  <c r="K161" i="32"/>
  <c r="K122" i="32"/>
  <c r="L129" i="32"/>
  <c r="L124" i="32" s="1"/>
  <c r="K124" i="32"/>
  <c r="L316" i="32"/>
  <c r="L332" i="32"/>
  <c r="K252" i="32"/>
  <c r="L195" i="32"/>
  <c r="L190" i="32" s="1"/>
  <c r="K190" i="32"/>
  <c r="K345" i="32"/>
  <c r="K340" i="32" s="1"/>
  <c r="K347" i="32"/>
  <c r="L236" i="32"/>
  <c r="L231" i="32" s="1"/>
  <c r="K231" i="32"/>
  <c r="L32" i="32"/>
  <c r="L27" i="32" s="1"/>
  <c r="K25" i="32"/>
  <c r="K27" i="32"/>
  <c r="K113" i="32"/>
  <c r="K36" i="32"/>
  <c r="L41" i="32"/>
  <c r="L36" i="32" s="1"/>
  <c r="K84" i="32"/>
  <c r="L89" i="32"/>
  <c r="L84" i="32" s="1"/>
  <c r="K180" i="32"/>
  <c r="L185" i="32"/>
  <c r="L180" i="32" s="1"/>
  <c r="L105" i="32"/>
  <c r="L100" i="32" s="1"/>
  <c r="K100" i="32"/>
  <c r="G304" i="32"/>
  <c r="G360" i="32"/>
  <c r="I247" i="32"/>
  <c r="F392" i="32"/>
  <c r="M360" i="32"/>
  <c r="J156" i="32"/>
  <c r="J124" i="32"/>
  <c r="J25" i="32"/>
  <c r="J20" i="32" s="1"/>
  <c r="I20" i="32"/>
  <c r="I311" i="32"/>
  <c r="I309" i="32"/>
  <c r="J113" i="32"/>
  <c r="J316" i="32"/>
  <c r="J332" i="32"/>
  <c r="I360" i="30"/>
  <c r="L112" i="30"/>
  <c r="N112" i="30" s="1"/>
  <c r="N107" i="30" s="1"/>
  <c r="J107" i="30"/>
  <c r="M107" i="30"/>
  <c r="I107" i="30"/>
  <c r="K107" i="30"/>
  <c r="G107" i="30"/>
  <c r="F356" i="30"/>
  <c r="G328" i="30"/>
  <c r="F387" i="30"/>
  <c r="F155" i="30"/>
  <c r="H160" i="30"/>
  <c r="H155" i="30" s="1"/>
  <c r="F164" i="30"/>
  <c r="K356" i="30"/>
  <c r="N249" i="30"/>
  <c r="N244" i="30" s="1"/>
  <c r="K360" i="30"/>
  <c r="J169" i="30"/>
  <c r="J164" i="30" s="1"/>
  <c r="J249" i="30"/>
  <c r="J244" i="30" s="1"/>
  <c r="G360" i="30"/>
  <c r="F375" i="30"/>
  <c r="N169" i="30"/>
  <c r="N164" i="30" s="1"/>
  <c r="L25" i="30"/>
  <c r="L20" i="30" s="1"/>
  <c r="H20" i="30"/>
  <c r="AG56" i="31"/>
  <c r="K351" i="30"/>
  <c r="K388" i="30"/>
  <c r="H312" i="30"/>
  <c r="H328" i="30"/>
  <c r="G20" i="30"/>
  <c r="K20" i="30"/>
  <c r="J25" i="30"/>
  <c r="J20" i="30" s="1"/>
  <c r="N20" i="30"/>
  <c r="F116" i="30"/>
  <c r="I164" i="30"/>
  <c r="M164" i="30"/>
  <c r="H169" i="30"/>
  <c r="H164" i="30" s="1"/>
  <c r="L169" i="30"/>
  <c r="L164" i="30" s="1"/>
  <c r="I244" i="30"/>
  <c r="M244" i="30"/>
  <c r="H249" i="30"/>
  <c r="H244" i="30" s="1"/>
  <c r="L249" i="30"/>
  <c r="L244" i="30" s="1"/>
  <c r="G312" i="30"/>
  <c r="H360" i="30"/>
  <c r="L360" i="30"/>
  <c r="F385" i="30"/>
  <c r="H121" i="30"/>
  <c r="H116" i="30" s="1"/>
  <c r="L121" i="30"/>
  <c r="L116" i="30" s="1"/>
  <c r="M356" i="30"/>
  <c r="G164" i="30"/>
  <c r="K164" i="30"/>
  <c r="F360" i="30"/>
  <c r="J360" i="30"/>
  <c r="N360" i="30"/>
  <c r="J121" i="30"/>
  <c r="J116" i="30" s="1"/>
  <c r="AG57" i="29"/>
  <c r="K113" i="28"/>
  <c r="I152" i="28"/>
  <c r="F152" i="28"/>
  <c r="L356" i="30" l="1"/>
  <c r="L351" i="30" s="1"/>
  <c r="J333" i="30"/>
  <c r="I312" i="30"/>
  <c r="I328" i="30"/>
  <c r="F388" i="30"/>
  <c r="L122" i="32"/>
  <c r="L117" i="32" s="1"/>
  <c r="K117" i="32"/>
  <c r="G355" i="32"/>
  <c r="H360" i="32"/>
  <c r="H355" i="32" s="1"/>
  <c r="G392" i="32"/>
  <c r="G387" i="32" s="1"/>
  <c r="L25" i="32"/>
  <c r="L20" i="32" s="1"/>
  <c r="K20" i="32"/>
  <c r="L252" i="32"/>
  <c r="L247" i="32" s="1"/>
  <c r="K247" i="32"/>
  <c r="L113" i="32"/>
  <c r="K108" i="32"/>
  <c r="L309" i="32"/>
  <c r="L304" i="32" s="1"/>
  <c r="L311" i="32"/>
  <c r="K156" i="32"/>
  <c r="L161" i="32"/>
  <c r="L156" i="32" s="1"/>
  <c r="K360" i="32"/>
  <c r="K165" i="32"/>
  <c r="L170" i="32"/>
  <c r="L165" i="32" s="1"/>
  <c r="H392" i="32"/>
  <c r="H387" i="32" s="1"/>
  <c r="F387" i="32"/>
  <c r="M355" i="32"/>
  <c r="M392" i="32"/>
  <c r="N360" i="32"/>
  <c r="N355" i="32" s="1"/>
  <c r="J108" i="32"/>
  <c r="J309" i="32"/>
  <c r="J304" i="32" s="1"/>
  <c r="J311" i="32"/>
  <c r="I304" i="32"/>
  <c r="I360" i="32"/>
  <c r="L107" i="30"/>
  <c r="F351" i="30"/>
  <c r="L388" i="30"/>
  <c r="L383" i="30" s="1"/>
  <c r="M351" i="30"/>
  <c r="N356" i="30"/>
  <c r="N351" i="30" s="1"/>
  <c r="K383" i="30"/>
  <c r="F383" i="30"/>
  <c r="G305" i="30"/>
  <c r="G307" i="30"/>
  <c r="H305" i="30"/>
  <c r="H300" i="30" s="1"/>
  <c r="H307" i="30"/>
  <c r="M388" i="30"/>
  <c r="I113" i="28"/>
  <c r="K104" i="28"/>
  <c r="M104" i="28"/>
  <c r="L152" i="28"/>
  <c r="M113" i="28"/>
  <c r="K152" i="28"/>
  <c r="J152" i="28"/>
  <c r="J328" i="30" l="1"/>
  <c r="J312" i="30"/>
  <c r="I305" i="30"/>
  <c r="I307" i="30"/>
  <c r="M387" i="32"/>
  <c r="N392" i="32"/>
  <c r="N387" i="32" s="1"/>
  <c r="K392" i="32"/>
  <c r="K355" i="32"/>
  <c r="L360" i="32"/>
  <c r="L355" i="32" s="1"/>
  <c r="N113" i="32"/>
  <c r="N108" i="32" s="1"/>
  <c r="L108" i="32"/>
  <c r="J360" i="32"/>
  <c r="J355" i="32" s="1"/>
  <c r="I355" i="32"/>
  <c r="I392" i="32"/>
  <c r="M383" i="30"/>
  <c r="N388" i="30"/>
  <c r="N383" i="30" s="1"/>
  <c r="G300" i="30"/>
  <c r="G356" i="30"/>
  <c r="M152" i="28"/>
  <c r="N152" i="28"/>
  <c r="J307" i="30" l="1"/>
  <c r="J305" i="30"/>
  <c r="J300" i="30" s="1"/>
  <c r="I300" i="30"/>
  <c r="I356" i="30"/>
  <c r="L392" i="32"/>
  <c r="L387" i="32" s="1"/>
  <c r="K387" i="32"/>
  <c r="J392" i="32"/>
  <c r="J387" i="32" s="1"/>
  <c r="I387" i="32"/>
  <c r="G351" i="30"/>
  <c r="H356" i="30"/>
  <c r="H351" i="30" s="1"/>
  <c r="G388" i="30"/>
  <c r="F240" i="28"/>
  <c r="I388" i="30" l="1"/>
  <c r="I351" i="30"/>
  <c r="J356" i="30"/>
  <c r="J351" i="30" s="1"/>
  <c r="H388" i="30"/>
  <c r="H383" i="30" s="1"/>
  <c r="G383" i="30"/>
  <c r="F113" i="28"/>
  <c r="F355" i="28"/>
  <c r="F370" i="28" s="1"/>
  <c r="N139" i="28"/>
  <c r="M139" i="28"/>
  <c r="L139" i="28"/>
  <c r="K139" i="28"/>
  <c r="J139" i="28"/>
  <c r="I139" i="28"/>
  <c r="H139" i="28"/>
  <c r="G139" i="28"/>
  <c r="F139" i="28"/>
  <c r="N131" i="28"/>
  <c r="M131" i="28"/>
  <c r="L131" i="28"/>
  <c r="K131" i="28"/>
  <c r="J131" i="28"/>
  <c r="I131" i="28"/>
  <c r="H131" i="28"/>
  <c r="G131" i="28"/>
  <c r="F131" i="28"/>
  <c r="F371" i="28"/>
  <c r="I370" i="28"/>
  <c r="I365" i="28" s="1"/>
  <c r="F369" i="28"/>
  <c r="F368" i="28"/>
  <c r="F367" i="28"/>
  <c r="J357" i="28"/>
  <c r="H357" i="28"/>
  <c r="I357" i="28"/>
  <c r="G357" i="28"/>
  <c r="F357" i="28"/>
  <c r="J370" i="28"/>
  <c r="J365" i="28" s="1"/>
  <c r="H350" i="28"/>
  <c r="G355" i="28"/>
  <c r="G370" i="28" s="1"/>
  <c r="G365" i="28" s="1"/>
  <c r="I350" i="28"/>
  <c r="G350" i="28"/>
  <c r="F347" i="28"/>
  <c r="F345" i="28"/>
  <c r="F344" i="28"/>
  <c r="F343" i="28"/>
  <c r="N333" i="28"/>
  <c r="M333" i="28"/>
  <c r="L333" i="28"/>
  <c r="K333" i="28"/>
  <c r="J333" i="28"/>
  <c r="I333" i="28"/>
  <c r="H333" i="28"/>
  <c r="G333" i="28"/>
  <c r="F333" i="28"/>
  <c r="N331" i="28"/>
  <c r="M331" i="28"/>
  <c r="M326" i="28" s="1"/>
  <c r="L331" i="28"/>
  <c r="K331" i="28"/>
  <c r="K326" i="28" s="1"/>
  <c r="J331" i="28"/>
  <c r="I331" i="28"/>
  <c r="I326" i="28" s="1"/>
  <c r="H331" i="28"/>
  <c r="H326" i="28" s="1"/>
  <c r="G331" i="28"/>
  <c r="G326" i="28" s="1"/>
  <c r="F331" i="28"/>
  <c r="N326" i="28"/>
  <c r="L326" i="28"/>
  <c r="J326" i="28"/>
  <c r="F326" i="28"/>
  <c r="H323" i="28"/>
  <c r="H318" i="28" s="1"/>
  <c r="G318" i="28"/>
  <c r="F318" i="28"/>
  <c r="N311" i="28"/>
  <c r="M311" i="28"/>
  <c r="L311" i="28"/>
  <c r="K311" i="28"/>
  <c r="J311" i="28"/>
  <c r="I311" i="28"/>
  <c r="H311" i="28"/>
  <c r="G311" i="28"/>
  <c r="F311" i="28"/>
  <c r="N304" i="28"/>
  <c r="M304" i="28"/>
  <c r="L304" i="28"/>
  <c r="K304" i="28"/>
  <c r="J304" i="28"/>
  <c r="I304" i="28"/>
  <c r="H304" i="28"/>
  <c r="G304" i="28"/>
  <c r="F304" i="28"/>
  <c r="I302" i="28"/>
  <c r="I297" i="28" s="1"/>
  <c r="G302" i="28"/>
  <c r="G297" i="28" s="1"/>
  <c r="F302" i="28"/>
  <c r="F297" i="28"/>
  <c r="F295" i="28"/>
  <c r="F290" i="28"/>
  <c r="N282" i="28"/>
  <c r="M282" i="28"/>
  <c r="L282" i="28"/>
  <c r="K282" i="28"/>
  <c r="J282" i="28"/>
  <c r="I282" i="28"/>
  <c r="H282" i="28"/>
  <c r="G282" i="28"/>
  <c r="F282" i="28"/>
  <c r="J274" i="28"/>
  <c r="H279" i="28"/>
  <c r="H274" i="28" s="1"/>
  <c r="I274" i="28"/>
  <c r="G274" i="28"/>
  <c r="F274" i="28"/>
  <c r="N266" i="28"/>
  <c r="M266" i="28"/>
  <c r="L266" i="28"/>
  <c r="K266" i="28"/>
  <c r="J266" i="28"/>
  <c r="I266" i="28"/>
  <c r="H266" i="28"/>
  <c r="G266" i="28"/>
  <c r="F266" i="28"/>
  <c r="L258" i="28"/>
  <c r="J258" i="28"/>
  <c r="H263" i="28"/>
  <c r="H258" i="28" s="1"/>
  <c r="G258" i="28"/>
  <c r="F258" i="28"/>
  <c r="J250" i="28"/>
  <c r="H255" i="28"/>
  <c r="H250" i="28" s="1"/>
  <c r="G250" i="28"/>
  <c r="F250" i="28"/>
  <c r="N242" i="28"/>
  <c r="L242" i="28"/>
  <c r="J242" i="28"/>
  <c r="I242" i="28"/>
  <c r="H242" i="28"/>
  <c r="G242" i="28"/>
  <c r="F242" i="28"/>
  <c r="G240" i="28"/>
  <c r="G235" i="28" s="1"/>
  <c r="F235" i="28"/>
  <c r="N227" i="28"/>
  <c r="M227" i="28"/>
  <c r="L227" i="28"/>
  <c r="K227" i="28"/>
  <c r="J227" i="28"/>
  <c r="I227" i="28"/>
  <c r="H227" i="28"/>
  <c r="G227" i="28"/>
  <c r="F227" i="28"/>
  <c r="J219" i="28"/>
  <c r="H224" i="28"/>
  <c r="H219" i="28" s="1"/>
  <c r="G219" i="28"/>
  <c r="F219" i="28"/>
  <c r="N211" i="28"/>
  <c r="L211" i="28"/>
  <c r="J211" i="28"/>
  <c r="I211" i="28"/>
  <c r="H211" i="28"/>
  <c r="G211" i="28"/>
  <c r="F211" i="28"/>
  <c r="J203" i="28"/>
  <c r="H203" i="28"/>
  <c r="K203" i="28"/>
  <c r="I203" i="28"/>
  <c r="G203" i="28"/>
  <c r="F203" i="28"/>
  <c r="N195" i="28"/>
  <c r="M195" i="28"/>
  <c r="L195" i="28"/>
  <c r="K195" i="28"/>
  <c r="J195" i="28"/>
  <c r="I195" i="28"/>
  <c r="H195" i="28"/>
  <c r="G195" i="28"/>
  <c r="F195" i="28"/>
  <c r="J187" i="28"/>
  <c r="H192" i="28"/>
  <c r="H187" i="28" s="1"/>
  <c r="G187" i="28"/>
  <c r="F187" i="28"/>
  <c r="H184" i="28"/>
  <c r="H179" i="28" s="1"/>
  <c r="G179" i="28"/>
  <c r="F179" i="28"/>
  <c r="J171" i="28"/>
  <c r="H176" i="28"/>
  <c r="H171" i="28" s="1"/>
  <c r="G171" i="28"/>
  <c r="F171" i="28"/>
  <c r="J163" i="28"/>
  <c r="H163" i="28"/>
  <c r="G163" i="28"/>
  <c r="F163" i="28"/>
  <c r="G161" i="28"/>
  <c r="G156" i="28" s="1"/>
  <c r="F161" i="28"/>
  <c r="F153" i="28"/>
  <c r="G152" i="28"/>
  <c r="F151" i="28"/>
  <c r="F150" i="28"/>
  <c r="F149" i="28"/>
  <c r="F147" i="28" s="1"/>
  <c r="G147" i="28"/>
  <c r="N123" i="28"/>
  <c r="M123" i="28"/>
  <c r="L123" i="28"/>
  <c r="K123" i="28"/>
  <c r="J123" i="28"/>
  <c r="I123" i="28"/>
  <c r="H123" i="28"/>
  <c r="G123" i="28"/>
  <c r="F123" i="28"/>
  <c r="L115" i="28"/>
  <c r="K147" i="28"/>
  <c r="J115" i="28"/>
  <c r="I147" i="28"/>
  <c r="H120" i="28"/>
  <c r="H115" i="28" s="1"/>
  <c r="K115" i="28"/>
  <c r="I115" i="28"/>
  <c r="G115" i="28"/>
  <c r="F115" i="28"/>
  <c r="G113" i="28"/>
  <c r="G108" i="28" s="1"/>
  <c r="K108" i="28"/>
  <c r="I108" i="28"/>
  <c r="F105" i="28"/>
  <c r="F379" i="28" s="1"/>
  <c r="G104" i="28"/>
  <c r="F103" i="28"/>
  <c r="F377" i="28" s="1"/>
  <c r="F102" i="28"/>
  <c r="F376" i="28" s="1"/>
  <c r="F101" i="28"/>
  <c r="G99" i="28"/>
  <c r="J91" i="28"/>
  <c r="H91" i="28"/>
  <c r="I91" i="28"/>
  <c r="G91" i="28"/>
  <c r="F91" i="28"/>
  <c r="K83" i="28"/>
  <c r="L83" i="28"/>
  <c r="J83" i="28"/>
  <c r="I83" i="28"/>
  <c r="H83" i="28"/>
  <c r="G83" i="28"/>
  <c r="F83" i="28"/>
  <c r="J75" i="28"/>
  <c r="H75" i="28"/>
  <c r="G75" i="28"/>
  <c r="F75" i="28"/>
  <c r="N67" i="28"/>
  <c r="M67" i="28"/>
  <c r="L67" i="28"/>
  <c r="K67" i="28"/>
  <c r="J67" i="28"/>
  <c r="I67" i="28"/>
  <c r="H67" i="28"/>
  <c r="G67" i="28"/>
  <c r="F67" i="28"/>
  <c r="N59" i="28"/>
  <c r="M59" i="28"/>
  <c r="L59" i="28"/>
  <c r="K59" i="28"/>
  <c r="J59" i="28"/>
  <c r="I59" i="28"/>
  <c r="H59" i="28"/>
  <c r="G59" i="28"/>
  <c r="F59" i="28"/>
  <c r="N51" i="28"/>
  <c r="M51" i="28"/>
  <c r="L51" i="28"/>
  <c r="K51" i="28"/>
  <c r="J51" i="28"/>
  <c r="I51" i="28"/>
  <c r="H51" i="28"/>
  <c r="G51" i="28"/>
  <c r="F51" i="28"/>
  <c r="L43" i="28"/>
  <c r="J43" i="28"/>
  <c r="H43" i="28"/>
  <c r="K43" i="28"/>
  <c r="I43" i="28"/>
  <c r="G43" i="28"/>
  <c r="F43" i="28"/>
  <c r="L35" i="28"/>
  <c r="J35" i="28"/>
  <c r="H40" i="28"/>
  <c r="H35" i="28" s="1"/>
  <c r="K35" i="28"/>
  <c r="I35" i="28"/>
  <c r="G35" i="28"/>
  <c r="F35" i="28"/>
  <c r="N27" i="28"/>
  <c r="L27" i="28"/>
  <c r="J27" i="28"/>
  <c r="H27" i="28"/>
  <c r="G27" i="28"/>
  <c r="F27" i="28"/>
  <c r="G25" i="28"/>
  <c r="G20" i="28" s="1"/>
  <c r="F25" i="28"/>
  <c r="F20" i="28" s="1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F360" i="26"/>
  <c r="F358" i="26"/>
  <c r="F357" i="26"/>
  <c r="F356" i="26"/>
  <c r="I351" i="26"/>
  <c r="K351" i="26" s="1"/>
  <c r="H351" i="26"/>
  <c r="H346" i="26"/>
  <c r="G346" i="26"/>
  <c r="F346" i="26"/>
  <c r="I344" i="26"/>
  <c r="I359" i="26" s="1"/>
  <c r="I354" i="26" s="1"/>
  <c r="H344" i="26"/>
  <c r="H339" i="26" s="1"/>
  <c r="G344" i="26"/>
  <c r="G359" i="26" s="1"/>
  <c r="G354" i="26" s="1"/>
  <c r="F344" i="26"/>
  <c r="F359" i="26" s="1"/>
  <c r="I339" i="26"/>
  <c r="G339" i="26"/>
  <c r="F339" i="26"/>
  <c r="F336" i="26"/>
  <c r="F334" i="26"/>
  <c r="F333" i="26"/>
  <c r="F332" i="26"/>
  <c r="N322" i="26"/>
  <c r="M322" i="26"/>
  <c r="L322" i="26"/>
  <c r="K322" i="26"/>
  <c r="J322" i="26"/>
  <c r="I322" i="26"/>
  <c r="H322" i="26"/>
  <c r="G322" i="26"/>
  <c r="F322" i="26"/>
  <c r="N320" i="26"/>
  <c r="M320" i="26"/>
  <c r="M315" i="26" s="1"/>
  <c r="L320" i="26"/>
  <c r="K320" i="26"/>
  <c r="J320" i="26"/>
  <c r="I320" i="26"/>
  <c r="I315" i="26" s="1"/>
  <c r="H320" i="26"/>
  <c r="G320" i="26"/>
  <c r="G315" i="26" s="1"/>
  <c r="F320" i="26"/>
  <c r="N315" i="26"/>
  <c r="L315" i="26"/>
  <c r="K315" i="26"/>
  <c r="J315" i="26"/>
  <c r="H315" i="26"/>
  <c r="F315" i="26"/>
  <c r="I312" i="26"/>
  <c r="J312" i="26" s="1"/>
  <c r="H312" i="26"/>
  <c r="H291" i="26" s="1"/>
  <c r="G307" i="26"/>
  <c r="F307" i="26"/>
  <c r="N300" i="26"/>
  <c r="M300" i="26"/>
  <c r="L300" i="26"/>
  <c r="K300" i="26"/>
  <c r="J300" i="26"/>
  <c r="I300" i="26"/>
  <c r="H300" i="26"/>
  <c r="G300" i="26"/>
  <c r="F300" i="26"/>
  <c r="N293" i="26"/>
  <c r="M293" i="26"/>
  <c r="L293" i="26"/>
  <c r="K293" i="26"/>
  <c r="J293" i="26"/>
  <c r="I293" i="26"/>
  <c r="H293" i="26"/>
  <c r="G293" i="26"/>
  <c r="F293" i="26"/>
  <c r="I291" i="26"/>
  <c r="I286" i="26" s="1"/>
  <c r="G291" i="26"/>
  <c r="F291" i="26"/>
  <c r="F284" i="26" s="1"/>
  <c r="F279" i="26" s="1"/>
  <c r="G286" i="26"/>
  <c r="F286" i="26"/>
  <c r="G284" i="26"/>
  <c r="G279" i="26" s="1"/>
  <c r="N271" i="26"/>
  <c r="M271" i="26"/>
  <c r="L271" i="26"/>
  <c r="K271" i="26"/>
  <c r="J271" i="26"/>
  <c r="I271" i="26"/>
  <c r="H271" i="26"/>
  <c r="G271" i="26"/>
  <c r="F271" i="26"/>
  <c r="J268" i="26"/>
  <c r="J263" i="26" s="1"/>
  <c r="I268" i="26"/>
  <c r="K268" i="26" s="1"/>
  <c r="M268" i="26" s="1"/>
  <c r="H268" i="26"/>
  <c r="I263" i="26"/>
  <c r="H263" i="26"/>
  <c r="G263" i="26"/>
  <c r="F263" i="26"/>
  <c r="N255" i="26"/>
  <c r="M255" i="26"/>
  <c r="L255" i="26"/>
  <c r="K255" i="26"/>
  <c r="J255" i="26"/>
  <c r="I255" i="26"/>
  <c r="H255" i="26"/>
  <c r="G255" i="26"/>
  <c r="F255" i="26"/>
  <c r="I252" i="26"/>
  <c r="J252" i="26" s="1"/>
  <c r="J247" i="26" s="1"/>
  <c r="H252" i="26"/>
  <c r="H247" i="26" s="1"/>
  <c r="I247" i="26"/>
  <c r="G247" i="26"/>
  <c r="F247" i="26"/>
  <c r="I242" i="26"/>
  <c r="J242" i="26" s="1"/>
  <c r="J237" i="26" s="1"/>
  <c r="H242" i="26"/>
  <c r="H237" i="26" s="1"/>
  <c r="I237" i="26"/>
  <c r="G237" i="26"/>
  <c r="F237" i="26"/>
  <c r="I234" i="26"/>
  <c r="I229" i="26" s="1"/>
  <c r="N229" i="26"/>
  <c r="L229" i="26"/>
  <c r="J229" i="26"/>
  <c r="H229" i="26"/>
  <c r="G229" i="26"/>
  <c r="F229" i="26"/>
  <c r="G227" i="26"/>
  <c r="G222" i="26" s="1"/>
  <c r="F227" i="26"/>
  <c r="F222" i="26" s="1"/>
  <c r="N214" i="26"/>
  <c r="M214" i="26"/>
  <c r="L214" i="26"/>
  <c r="K214" i="26"/>
  <c r="J214" i="26"/>
  <c r="I214" i="26"/>
  <c r="H214" i="26"/>
  <c r="G214" i="26"/>
  <c r="F214" i="26"/>
  <c r="J211" i="26"/>
  <c r="I211" i="26"/>
  <c r="K211" i="26" s="1"/>
  <c r="M211" i="26" s="1"/>
  <c r="H211" i="26"/>
  <c r="J206" i="26"/>
  <c r="I206" i="26"/>
  <c r="H206" i="26"/>
  <c r="G206" i="26"/>
  <c r="F206" i="26"/>
  <c r="I203" i="26"/>
  <c r="K203" i="26" s="1"/>
  <c r="N198" i="26"/>
  <c r="L198" i="26"/>
  <c r="J198" i="26"/>
  <c r="I198" i="26"/>
  <c r="H198" i="26"/>
  <c r="G198" i="26"/>
  <c r="F198" i="26"/>
  <c r="I195" i="26"/>
  <c r="J195" i="26" s="1"/>
  <c r="J190" i="26" s="1"/>
  <c r="H195" i="26"/>
  <c r="I190" i="26"/>
  <c r="H190" i="26"/>
  <c r="G190" i="26"/>
  <c r="F190" i="26"/>
  <c r="N182" i="26"/>
  <c r="M182" i="26"/>
  <c r="L182" i="26"/>
  <c r="K182" i="26"/>
  <c r="J182" i="26"/>
  <c r="I182" i="26"/>
  <c r="H182" i="26"/>
  <c r="G182" i="26"/>
  <c r="F182" i="26"/>
  <c r="K179" i="26"/>
  <c r="L179" i="26" s="1"/>
  <c r="L174" i="26" s="1"/>
  <c r="I179" i="26"/>
  <c r="J179" i="26" s="1"/>
  <c r="J174" i="26" s="1"/>
  <c r="H179" i="26"/>
  <c r="H174" i="26" s="1"/>
  <c r="K174" i="26"/>
  <c r="I174" i="26"/>
  <c r="G174" i="26"/>
  <c r="F174" i="26"/>
  <c r="K171" i="26"/>
  <c r="M171" i="26" s="1"/>
  <c r="I171" i="26"/>
  <c r="J171" i="26" s="1"/>
  <c r="J166" i="26" s="1"/>
  <c r="H171" i="26"/>
  <c r="H166" i="26" s="1"/>
  <c r="K166" i="26"/>
  <c r="I166" i="26"/>
  <c r="G166" i="26"/>
  <c r="F166" i="26"/>
  <c r="K160" i="26"/>
  <c r="L160" i="26" s="1"/>
  <c r="L155" i="26" s="1"/>
  <c r="I160" i="26"/>
  <c r="J160" i="26" s="1"/>
  <c r="J155" i="26" s="1"/>
  <c r="H160" i="26"/>
  <c r="H155" i="26" s="1"/>
  <c r="K155" i="26"/>
  <c r="I155" i="26"/>
  <c r="G155" i="26"/>
  <c r="F155" i="26"/>
  <c r="K152" i="26"/>
  <c r="M152" i="26" s="1"/>
  <c r="I152" i="26"/>
  <c r="J152" i="26" s="1"/>
  <c r="J147" i="26" s="1"/>
  <c r="H152" i="26"/>
  <c r="H147" i="26" s="1"/>
  <c r="K147" i="26"/>
  <c r="I147" i="26"/>
  <c r="G147" i="26"/>
  <c r="F147" i="26"/>
  <c r="I145" i="26"/>
  <c r="G145" i="26"/>
  <c r="G140" i="26" s="1"/>
  <c r="F145" i="26"/>
  <c r="F335" i="26" s="1"/>
  <c r="I140" i="26"/>
  <c r="F137" i="26"/>
  <c r="G136" i="26"/>
  <c r="F136" i="26"/>
  <c r="F135" i="26"/>
  <c r="F134" i="26"/>
  <c r="F133" i="26"/>
  <c r="G131" i="26"/>
  <c r="F131" i="26"/>
  <c r="N123" i="26"/>
  <c r="M123" i="26"/>
  <c r="L123" i="26"/>
  <c r="K123" i="26"/>
  <c r="J123" i="26"/>
  <c r="I123" i="26"/>
  <c r="H123" i="26"/>
  <c r="G123" i="26"/>
  <c r="F123" i="26"/>
  <c r="I120" i="26"/>
  <c r="I136" i="26" s="1"/>
  <c r="I131" i="26" s="1"/>
  <c r="H120" i="26"/>
  <c r="H136" i="26" s="1"/>
  <c r="H131" i="26" s="1"/>
  <c r="H115" i="26"/>
  <c r="G115" i="26"/>
  <c r="F115" i="26"/>
  <c r="I113" i="26"/>
  <c r="G113" i="26"/>
  <c r="H113" i="26" s="1"/>
  <c r="H108" i="26" s="1"/>
  <c r="F113" i="26"/>
  <c r="I108" i="26"/>
  <c r="G108" i="26"/>
  <c r="F108" i="26"/>
  <c r="F105" i="26"/>
  <c r="F368" i="26" s="1"/>
  <c r="G104" i="26"/>
  <c r="G99" i="26" s="1"/>
  <c r="F103" i="26"/>
  <c r="F366" i="26" s="1"/>
  <c r="F102" i="26"/>
  <c r="F365" i="26" s="1"/>
  <c r="F101" i="26"/>
  <c r="I96" i="26"/>
  <c r="K96" i="26" s="1"/>
  <c r="H96" i="26"/>
  <c r="H91" i="26"/>
  <c r="G91" i="26"/>
  <c r="F91" i="26"/>
  <c r="I88" i="26"/>
  <c r="I83" i="26" s="1"/>
  <c r="L83" i="26"/>
  <c r="J83" i="26"/>
  <c r="H83" i="26"/>
  <c r="G83" i="26"/>
  <c r="F83" i="26"/>
  <c r="I80" i="26"/>
  <c r="K80" i="26" s="1"/>
  <c r="H80" i="26"/>
  <c r="H75" i="26" s="1"/>
  <c r="G75" i="26"/>
  <c r="F75" i="26"/>
  <c r="N67" i="26"/>
  <c r="M67" i="26"/>
  <c r="L67" i="26"/>
  <c r="K67" i="26"/>
  <c r="J67" i="26"/>
  <c r="I67" i="26"/>
  <c r="H67" i="26"/>
  <c r="G67" i="26"/>
  <c r="F67" i="26"/>
  <c r="N59" i="26"/>
  <c r="M59" i="26"/>
  <c r="L59" i="26"/>
  <c r="K59" i="26"/>
  <c r="J59" i="26"/>
  <c r="I59" i="26"/>
  <c r="H59" i="26"/>
  <c r="G59" i="26"/>
  <c r="F59" i="26"/>
  <c r="N51" i="26"/>
  <c r="M51" i="26"/>
  <c r="L51" i="26"/>
  <c r="K51" i="26"/>
  <c r="J51" i="26"/>
  <c r="I51" i="26"/>
  <c r="H51" i="26"/>
  <c r="G51" i="26"/>
  <c r="F51" i="26"/>
  <c r="K48" i="26"/>
  <c r="M48" i="26" s="1"/>
  <c r="I48" i="26"/>
  <c r="J48" i="26" s="1"/>
  <c r="J43" i="26" s="1"/>
  <c r="H48" i="26"/>
  <c r="H43" i="26" s="1"/>
  <c r="K43" i="26"/>
  <c r="I43" i="26"/>
  <c r="G43" i="26"/>
  <c r="F43" i="26"/>
  <c r="I40" i="26"/>
  <c r="K40" i="26" s="1"/>
  <c r="H40" i="26"/>
  <c r="H35" i="26" s="1"/>
  <c r="I35" i="26"/>
  <c r="G35" i="26"/>
  <c r="F35" i="26"/>
  <c r="I32" i="26"/>
  <c r="I27" i="26" s="1"/>
  <c r="N27" i="26"/>
  <c r="L27" i="26"/>
  <c r="J27" i="26"/>
  <c r="H27" i="26"/>
  <c r="G27" i="26"/>
  <c r="F27" i="26"/>
  <c r="G25" i="26"/>
  <c r="G20" i="26" s="1"/>
  <c r="F25" i="26"/>
  <c r="F20" i="26" s="1"/>
  <c r="M40" i="26" l="1"/>
  <c r="K35" i="26"/>
  <c r="L40" i="26"/>
  <c r="L35" i="26" s="1"/>
  <c r="J40" i="26"/>
  <c r="J35" i="26" s="1"/>
  <c r="L48" i="26"/>
  <c r="L43" i="26" s="1"/>
  <c r="K88" i="26"/>
  <c r="K83" i="26" s="1"/>
  <c r="K195" i="26"/>
  <c r="M195" i="26" s="1"/>
  <c r="K242" i="26"/>
  <c r="K252" i="26"/>
  <c r="K312" i="26"/>
  <c r="L312" i="26" s="1"/>
  <c r="M160" i="26"/>
  <c r="J113" i="26"/>
  <c r="J108" i="26" s="1"/>
  <c r="L152" i="26"/>
  <c r="L147" i="26" s="1"/>
  <c r="L171" i="26"/>
  <c r="L166" i="26" s="1"/>
  <c r="M179" i="26"/>
  <c r="I383" i="30"/>
  <c r="J388" i="30"/>
  <c r="J383" i="30" s="1"/>
  <c r="L113" i="28"/>
  <c r="L108" i="28" s="1"/>
  <c r="N113" i="28"/>
  <c r="J113" i="28"/>
  <c r="F104" i="28"/>
  <c r="F99" i="28" s="1"/>
  <c r="H302" i="28"/>
  <c r="I295" i="28"/>
  <c r="I290" i="28" s="1"/>
  <c r="G295" i="28"/>
  <c r="G290" i="28" s="1"/>
  <c r="I240" i="28"/>
  <c r="L250" i="28"/>
  <c r="I219" i="28"/>
  <c r="L203" i="28"/>
  <c r="J179" i="28"/>
  <c r="I161" i="28"/>
  <c r="J161" i="28" s="1"/>
  <c r="J156" i="28" s="1"/>
  <c r="F365" i="28"/>
  <c r="F346" i="28"/>
  <c r="F341" i="28" s="1"/>
  <c r="J240" i="28"/>
  <c r="J235" i="28" s="1"/>
  <c r="F156" i="28"/>
  <c r="H113" i="28"/>
  <c r="H108" i="28" s="1"/>
  <c r="H25" i="28"/>
  <c r="H20" i="28" s="1"/>
  <c r="K27" i="28"/>
  <c r="L91" i="28"/>
  <c r="K91" i="28"/>
  <c r="L274" i="28"/>
  <c r="K274" i="28"/>
  <c r="M211" i="28"/>
  <c r="K211" i="28"/>
  <c r="J318" i="28"/>
  <c r="J302" i="28"/>
  <c r="K357" i="28"/>
  <c r="N43" i="28"/>
  <c r="M43" i="28"/>
  <c r="N203" i="28"/>
  <c r="M203" i="28"/>
  <c r="M242" i="28"/>
  <c r="H104" i="28"/>
  <c r="H99" i="28" s="1"/>
  <c r="N35" i="28"/>
  <c r="M35" i="28"/>
  <c r="I27" i="28"/>
  <c r="J108" i="28"/>
  <c r="H152" i="28"/>
  <c r="H147" i="28" s="1"/>
  <c r="L147" i="28"/>
  <c r="F375" i="28"/>
  <c r="I25" i="28"/>
  <c r="I75" i="28"/>
  <c r="F108" i="28"/>
  <c r="H161" i="28"/>
  <c r="H156" i="28" s="1"/>
  <c r="I235" i="28"/>
  <c r="H240" i="28"/>
  <c r="H235" i="28" s="1"/>
  <c r="K242" i="28"/>
  <c r="K250" i="28"/>
  <c r="K258" i="28"/>
  <c r="F350" i="28"/>
  <c r="J350" i="28"/>
  <c r="H370" i="28"/>
  <c r="H365" i="28" s="1"/>
  <c r="J147" i="28"/>
  <c r="K161" i="28"/>
  <c r="L161" i="28" s="1"/>
  <c r="I163" i="28"/>
  <c r="I171" i="28"/>
  <c r="I179" i="28"/>
  <c r="I187" i="28"/>
  <c r="I250" i="28"/>
  <c r="I258" i="28"/>
  <c r="I318" i="28"/>
  <c r="F140" i="26"/>
  <c r="J145" i="26"/>
  <c r="J140" i="26" s="1"/>
  <c r="H25" i="26"/>
  <c r="H20" i="26" s="1"/>
  <c r="F104" i="26"/>
  <c r="F367" i="26" s="1"/>
  <c r="AE46" i="27"/>
  <c r="L80" i="26"/>
  <c r="L75" i="26" s="1"/>
  <c r="K75" i="26"/>
  <c r="M80" i="26"/>
  <c r="L291" i="26"/>
  <c r="L307" i="26"/>
  <c r="N40" i="26"/>
  <c r="N35" i="26" s="1"/>
  <c r="M35" i="26"/>
  <c r="N48" i="26"/>
  <c r="N43" i="26" s="1"/>
  <c r="M43" i="26"/>
  <c r="N152" i="26"/>
  <c r="N147" i="26" s="1"/>
  <c r="M147" i="26"/>
  <c r="N160" i="26"/>
  <c r="N155" i="26" s="1"/>
  <c r="M155" i="26"/>
  <c r="N171" i="26"/>
  <c r="N166" i="26" s="1"/>
  <c r="M166" i="26"/>
  <c r="J307" i="26"/>
  <c r="J291" i="26"/>
  <c r="F354" i="26"/>
  <c r="N211" i="26"/>
  <c r="N206" i="26" s="1"/>
  <c r="M206" i="26"/>
  <c r="N268" i="26"/>
  <c r="N263" i="26" s="1"/>
  <c r="M263" i="26"/>
  <c r="H284" i="26"/>
  <c r="H279" i="26" s="1"/>
  <c r="H286" i="26"/>
  <c r="L96" i="26"/>
  <c r="L91" i="26" s="1"/>
  <c r="K91" i="26"/>
  <c r="M96" i="26"/>
  <c r="N195" i="26"/>
  <c r="N190" i="26" s="1"/>
  <c r="M190" i="26"/>
  <c r="M203" i="26"/>
  <c r="M198" i="26" s="1"/>
  <c r="K145" i="26"/>
  <c r="K198" i="26"/>
  <c r="K344" i="26"/>
  <c r="L351" i="26"/>
  <c r="K346" i="26"/>
  <c r="M351" i="26"/>
  <c r="F99" i="26"/>
  <c r="F330" i="26"/>
  <c r="I25" i="26"/>
  <c r="K32" i="26"/>
  <c r="I75" i="26"/>
  <c r="J80" i="26"/>
  <c r="J75" i="26" s="1"/>
  <c r="M88" i="26"/>
  <c r="I91" i="26"/>
  <c r="J96" i="26"/>
  <c r="J91" i="26" s="1"/>
  <c r="I104" i="26"/>
  <c r="I115" i="26"/>
  <c r="J120" i="26"/>
  <c r="K190" i="26"/>
  <c r="L195" i="26"/>
  <c r="L190" i="26" s="1"/>
  <c r="K206" i="26"/>
  <c r="L211" i="26"/>
  <c r="L206" i="26" s="1"/>
  <c r="I227" i="26"/>
  <c r="K234" i="26"/>
  <c r="M252" i="26"/>
  <c r="K263" i="26"/>
  <c r="L268" i="26"/>
  <c r="L263" i="26" s="1"/>
  <c r="I284" i="26"/>
  <c r="I279" i="26" s="1"/>
  <c r="K291" i="26"/>
  <c r="H307" i="26"/>
  <c r="M312" i="26"/>
  <c r="I335" i="26"/>
  <c r="I346" i="26"/>
  <c r="J351" i="26"/>
  <c r="F364" i="26"/>
  <c r="H104" i="26"/>
  <c r="H99" i="26" s="1"/>
  <c r="H145" i="26"/>
  <c r="H140" i="26" s="1"/>
  <c r="H227" i="26"/>
  <c r="H222" i="26" s="1"/>
  <c r="K307" i="26"/>
  <c r="H359" i="26"/>
  <c r="H354" i="26" s="1"/>
  <c r="G335" i="26"/>
  <c r="K120" i="26"/>
  <c r="I307" i="26"/>
  <c r="M242" i="26" l="1"/>
  <c r="L242" i="26"/>
  <c r="L237" i="26" s="1"/>
  <c r="K237" i="26"/>
  <c r="M83" i="26"/>
  <c r="N88" i="26"/>
  <c r="N83" i="26" s="1"/>
  <c r="L252" i="26"/>
  <c r="L247" i="26" s="1"/>
  <c r="K247" i="26"/>
  <c r="G346" i="28"/>
  <c r="G378" i="28" s="1"/>
  <c r="F378" i="28"/>
  <c r="F373" i="28" s="1"/>
  <c r="J104" i="28"/>
  <c r="N104" i="28"/>
  <c r="L104" i="28"/>
  <c r="H297" i="28"/>
  <c r="H295" i="28"/>
  <c r="H290" i="28" s="1"/>
  <c r="K302" i="28"/>
  <c r="K318" i="28"/>
  <c r="K240" i="28"/>
  <c r="L240" i="28" s="1"/>
  <c r="L235" i="28" s="1"/>
  <c r="K219" i="28"/>
  <c r="L219" i="28"/>
  <c r="I156" i="28"/>
  <c r="I346" i="28"/>
  <c r="J346" i="28" s="1"/>
  <c r="J341" i="28" s="1"/>
  <c r="G341" i="28"/>
  <c r="H346" i="28"/>
  <c r="H341" i="28" s="1"/>
  <c r="L163" i="28"/>
  <c r="K163" i="28"/>
  <c r="L75" i="28"/>
  <c r="K75" i="28"/>
  <c r="M357" i="28"/>
  <c r="J295" i="28"/>
  <c r="J290" i="28" s="1"/>
  <c r="J297" i="28"/>
  <c r="N274" i="28"/>
  <c r="M274" i="28"/>
  <c r="M25" i="28"/>
  <c r="M27" i="28"/>
  <c r="L171" i="28"/>
  <c r="K171" i="28"/>
  <c r="M83" i="28"/>
  <c r="N83" i="28"/>
  <c r="N250" i="28"/>
  <c r="M250" i="28"/>
  <c r="J99" i="28"/>
  <c r="I99" i="28"/>
  <c r="K370" i="28"/>
  <c r="K365" i="28" s="1"/>
  <c r="K350" i="28"/>
  <c r="K235" i="28"/>
  <c r="K25" i="28"/>
  <c r="L179" i="28"/>
  <c r="K179" i="28"/>
  <c r="N258" i="28"/>
  <c r="M258" i="28"/>
  <c r="L357" i="28"/>
  <c r="L187" i="28"/>
  <c r="K187" i="28"/>
  <c r="M161" i="28"/>
  <c r="N161" i="28" s="1"/>
  <c r="M147" i="28"/>
  <c r="M115" i="28"/>
  <c r="I20" i="28"/>
  <c r="J25" i="28"/>
  <c r="J20" i="28" s="1"/>
  <c r="M318" i="28"/>
  <c r="M302" i="28"/>
  <c r="N91" i="28"/>
  <c r="M91" i="28"/>
  <c r="M240" i="28"/>
  <c r="F362" i="26"/>
  <c r="G330" i="26"/>
  <c r="H335" i="26"/>
  <c r="H330" i="26" s="1"/>
  <c r="J346" i="26"/>
  <c r="J344" i="26"/>
  <c r="N179" i="26"/>
  <c r="N174" i="26" s="1"/>
  <c r="M174" i="26"/>
  <c r="K359" i="26"/>
  <c r="K354" i="26" s="1"/>
  <c r="K339" i="26"/>
  <c r="J284" i="26"/>
  <c r="J279" i="26" s="1"/>
  <c r="J286" i="26"/>
  <c r="K113" i="26"/>
  <c r="L120" i="26"/>
  <c r="K115" i="26"/>
  <c r="K136" i="26"/>
  <c r="K131" i="26" s="1"/>
  <c r="M120" i="26"/>
  <c r="N312" i="26"/>
  <c r="M307" i="26"/>
  <c r="M291" i="26"/>
  <c r="J227" i="26"/>
  <c r="J222" i="26" s="1"/>
  <c r="I222" i="26"/>
  <c r="J104" i="26"/>
  <c r="J99" i="26" s="1"/>
  <c r="I367" i="26"/>
  <c r="I99" i="26"/>
  <c r="L344" i="26"/>
  <c r="L346" i="26"/>
  <c r="J335" i="26"/>
  <c r="J330" i="26" s="1"/>
  <c r="I330" i="26"/>
  <c r="M234" i="26"/>
  <c r="K227" i="26"/>
  <c r="K335" i="26" s="1"/>
  <c r="K229" i="26"/>
  <c r="J25" i="26"/>
  <c r="J20" i="26" s="1"/>
  <c r="I20" i="26"/>
  <c r="K140" i="26"/>
  <c r="L145" i="26"/>
  <c r="L140" i="26" s="1"/>
  <c r="N96" i="26"/>
  <c r="N91" i="26" s="1"/>
  <c r="M91" i="26"/>
  <c r="L284" i="26"/>
  <c r="L279" i="26" s="1"/>
  <c r="L286" i="26"/>
  <c r="K284" i="26"/>
  <c r="K279" i="26" s="1"/>
  <c r="K286" i="26"/>
  <c r="N252" i="26"/>
  <c r="N247" i="26" s="1"/>
  <c r="M247" i="26"/>
  <c r="J115" i="26"/>
  <c r="J136" i="26"/>
  <c r="J131" i="26" s="1"/>
  <c r="M32" i="26"/>
  <c r="K104" i="26"/>
  <c r="K25" i="26"/>
  <c r="K27" i="26"/>
  <c r="M344" i="26"/>
  <c r="N351" i="26"/>
  <c r="M346" i="26"/>
  <c r="N80" i="26"/>
  <c r="N75" i="26" s="1"/>
  <c r="M75" i="26"/>
  <c r="G367" i="26"/>
  <c r="M145" i="26"/>
  <c r="M237" i="26" l="1"/>
  <c r="N242" i="26"/>
  <c r="N237" i="26" s="1"/>
  <c r="K297" i="28"/>
  <c r="K295" i="28"/>
  <c r="K290" i="28" s="1"/>
  <c r="L318" i="28"/>
  <c r="L302" i="28"/>
  <c r="N219" i="28"/>
  <c r="M219" i="28"/>
  <c r="I341" i="28"/>
  <c r="I378" i="28"/>
  <c r="I373" i="28" s="1"/>
  <c r="H378" i="28"/>
  <c r="H373" i="28" s="1"/>
  <c r="G373" i="28"/>
  <c r="N187" i="28"/>
  <c r="M187" i="28"/>
  <c r="L350" i="28"/>
  <c r="L370" i="28"/>
  <c r="L365" i="28" s="1"/>
  <c r="M350" i="28"/>
  <c r="M370" i="28"/>
  <c r="M365" i="28" s="1"/>
  <c r="N240" i="28"/>
  <c r="N235" i="28" s="1"/>
  <c r="M235" i="28"/>
  <c r="M297" i="28"/>
  <c r="M295" i="28"/>
  <c r="M290" i="28" s="1"/>
  <c r="N179" i="28"/>
  <c r="M179" i="28"/>
  <c r="M20" i="28"/>
  <c r="N25" i="28"/>
  <c r="N20" i="28" s="1"/>
  <c r="N357" i="28"/>
  <c r="N171" i="28"/>
  <c r="M171" i="28"/>
  <c r="K99" i="28"/>
  <c r="L99" i="28"/>
  <c r="M108" i="28"/>
  <c r="N108" i="28"/>
  <c r="L25" i="28"/>
  <c r="L20" i="28" s="1"/>
  <c r="K20" i="28"/>
  <c r="N163" i="28"/>
  <c r="M163" i="28"/>
  <c r="N318" i="28"/>
  <c r="N302" i="28"/>
  <c r="N115" i="28"/>
  <c r="N147" i="28"/>
  <c r="N99" i="28"/>
  <c r="M99" i="28"/>
  <c r="N75" i="28"/>
  <c r="M75" i="28"/>
  <c r="K156" i="28"/>
  <c r="L156" i="28"/>
  <c r="N145" i="26"/>
  <c r="N140" i="26" s="1"/>
  <c r="M140" i="26"/>
  <c r="K20" i="26"/>
  <c r="L25" i="26"/>
  <c r="L20" i="26" s="1"/>
  <c r="M229" i="26"/>
  <c r="M227" i="26"/>
  <c r="L339" i="26"/>
  <c r="L359" i="26"/>
  <c r="L354" i="26" s="1"/>
  <c r="N307" i="26"/>
  <c r="N291" i="26"/>
  <c r="L115" i="26"/>
  <c r="L136" i="26"/>
  <c r="L131" i="26" s="1"/>
  <c r="J359" i="26"/>
  <c r="J354" i="26" s="1"/>
  <c r="J339" i="26"/>
  <c r="K222" i="26"/>
  <c r="L227" i="26"/>
  <c r="L222" i="26" s="1"/>
  <c r="M339" i="26"/>
  <c r="M359" i="26"/>
  <c r="M354" i="26" s="1"/>
  <c r="M27" i="26"/>
  <c r="M104" i="26"/>
  <c r="M25" i="26"/>
  <c r="K330" i="26"/>
  <c r="L335" i="26"/>
  <c r="L330" i="26" s="1"/>
  <c r="I362" i="26"/>
  <c r="J367" i="26"/>
  <c r="J362" i="26" s="1"/>
  <c r="M286" i="26"/>
  <c r="M284" i="26"/>
  <c r="M279" i="26" s="1"/>
  <c r="H367" i="26"/>
  <c r="H362" i="26" s="1"/>
  <c r="G362" i="26"/>
  <c r="N346" i="26"/>
  <c r="N344" i="26"/>
  <c r="K99" i="26"/>
  <c r="L104" i="26"/>
  <c r="L99" i="26" s="1"/>
  <c r="K367" i="26"/>
  <c r="M136" i="26"/>
  <c r="M131" i="26" s="1"/>
  <c r="M113" i="26"/>
  <c r="N120" i="26"/>
  <c r="M115" i="26"/>
  <c r="L113" i="26"/>
  <c r="L108" i="26" s="1"/>
  <c r="K108" i="26"/>
  <c r="K346" i="28" l="1"/>
  <c r="K378" i="28" s="1"/>
  <c r="L295" i="28"/>
  <c r="L290" i="28" s="1"/>
  <c r="L297" i="28"/>
  <c r="J378" i="28"/>
  <c r="J373" i="28" s="1"/>
  <c r="L378" i="28"/>
  <c r="L373" i="28" s="1"/>
  <c r="K373" i="28"/>
  <c r="N156" i="28"/>
  <c r="M156" i="28"/>
  <c r="M346" i="28"/>
  <c r="N370" i="28"/>
  <c r="N365" i="28" s="1"/>
  <c r="N350" i="28"/>
  <c r="N295" i="28"/>
  <c r="N290" i="28" s="1"/>
  <c r="N297" i="28"/>
  <c r="K341" i="28"/>
  <c r="L346" i="28"/>
  <c r="L341" i="28" s="1"/>
  <c r="M108" i="26"/>
  <c r="N113" i="26"/>
  <c r="N108" i="26" s="1"/>
  <c r="N104" i="26"/>
  <c r="N99" i="26" s="1"/>
  <c r="M99" i="26"/>
  <c r="N115" i="26"/>
  <c r="N136" i="26"/>
  <c r="N131" i="26" s="1"/>
  <c r="N25" i="26"/>
  <c r="N20" i="26" s="1"/>
  <c r="M20" i="26"/>
  <c r="L367" i="26"/>
  <c r="L362" i="26" s="1"/>
  <c r="K362" i="26"/>
  <c r="N284" i="26"/>
  <c r="N279" i="26" s="1"/>
  <c r="N286" i="26"/>
  <c r="N227" i="26"/>
  <c r="N222" i="26" s="1"/>
  <c r="M222" i="26"/>
  <c r="M335" i="26"/>
  <c r="N359" i="26"/>
  <c r="N354" i="26" s="1"/>
  <c r="N339" i="26"/>
  <c r="N346" i="28" l="1"/>
  <c r="N341" i="28" s="1"/>
  <c r="M341" i="28"/>
  <c r="M378" i="28"/>
  <c r="N335" i="26"/>
  <c r="N330" i="26" s="1"/>
  <c r="M330" i="26"/>
  <c r="M367" i="26"/>
  <c r="M373" i="28" l="1"/>
  <c r="N378" i="28"/>
  <c r="N373" i="28" s="1"/>
  <c r="M362" i="26"/>
  <c r="N367" i="26"/>
  <c r="N362" i="26" s="1"/>
</calcChain>
</file>

<file path=xl/sharedStrings.xml><?xml version="1.0" encoding="utf-8"?>
<sst xmlns="http://schemas.openxmlformats.org/spreadsheetml/2006/main" count="2317" uniqueCount="299">
  <si>
    <t>Произведена оплата за монтаж и наладку системы ОПС согласно заключенному с ИП Париловым А.А. МК 2 от 15.02.16 - во II квартале.</t>
  </si>
  <si>
    <t>Услуги связи оказывались согласно договоров от 31.12.15 №138\Р\1007, от 01.01.16 №138\Р\1003, от 31.12.15 МК 138\Р.</t>
  </si>
  <si>
    <t>Произведена оплата за разработку программы комплексного развития социальной инфраструктуры согласно заключенного с ООО "ИТП "Град" МК2087 от 02.02.16 - во II квартале.</t>
  </si>
  <si>
    <t>1.1.6.</t>
  </si>
  <si>
    <t>Реализация мероприятия осуществляется в конце года согласно выставленному счёту ООО "УК "Прогресс"</t>
  </si>
  <si>
    <t>Мероприятие не реализовано по причине отсутствия необходимости</t>
  </si>
  <si>
    <t>Оплата произведена по факту выставленных счетов-фактур</t>
  </si>
  <si>
    <t>Объемы финансирования всего на 2016 год, тыс. руб.</t>
  </si>
  <si>
    <t>Исполнено на 01.04.2016</t>
  </si>
  <si>
    <t>Исполнено на 01.07.2016</t>
  </si>
  <si>
    <t>Исполнено на  01.10.2016</t>
  </si>
  <si>
    <t>июнь - декабрь</t>
  </si>
  <si>
    <t>апрель - декабрь</t>
  </si>
  <si>
    <t>Произведена оплата кредиторской задолженности за публикацию официальных документов в газете "Новости Радужного" согласно заключенного с МУП "РГ "Новости Радужного" договора №03-09\256-15И от 18.12.15 - в I квартале.</t>
  </si>
  <si>
    <t>февраль - март</t>
  </si>
  <si>
    <t xml:space="preserve">январь - декабрь </t>
  </si>
  <si>
    <t xml:space="preserve">Произведена оплата второй части страховой премии за страхование муниципального имущества в 2016 году согласно заключенных с Нижневартовским филиалом ПАО "САК "Энергогарант" договоров 156800-140-000055 от 28.12.15 МК1802-1 от 28.12.15, 156800-140-000056 от 28.12.15 МК1802-2 от 28.12.15, 156800-140-000057 от 28.12.15 МК1802-3 от 28.12.15. </t>
  </si>
  <si>
    <t>апрель - июнь</t>
  </si>
  <si>
    <t>май</t>
  </si>
  <si>
    <t>ююнь, сентябрь</t>
  </si>
  <si>
    <t>Произведена оплата коммунальных услуг (водоснабжение, водоотведение, теплоснабжение, электроосвещение, вывоз ТБО, вывоз ЖБО, услуги по приему, складированию, утилизации ТБО) за нежилые объекты муниципальной собственности в рамках заключенных договоров с ОАО "АМЖКУ" от 01.01.16 №66, 67, от 31.12.15 МК 64, МК 65, от 16.05.16 МК 225, с ОАО "ЮТЭК" от 31.12.15 МК 0018, с ООО "Ринг" от 28.12.15 №69П/2016 - во II квартале.</t>
  </si>
  <si>
    <t xml:space="preserve">Произведена оплата коммунальных услуг (водоснабжение, водоотведение, теплоснабжение, электроосвещение, вывоз ТБО, вывоз ЖБО) за нежилые объекты муниципальной собственности в рамках заключенных договоров с ОАО "АМЖКУ" от 01.01.16 №66, 67, от 31.12.15 МК 63, МК 64, МК 65 (также оплачена кредиторская задолженность за теплоснабжение по договору от 15.12.15 №Ю-091\15; за вывоз ТБО по договору от 22.12.15 №Ю-100\15; за водоснабжение по МК 800 от 29.01.15; за вывоз ЖБО по МК 799 от 01.01.15), с ОАО "ЮТЭК" от 31.12.15 МК 0018 (также оплачена кредиторская задолженность по МК 00115-2 Э от 12.11.15) - в I квартале.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</si>
  <si>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Произведена оплата коммунальных услуг (водоснабжение, электроосвещение, вывоз ТБО, вывоз ЖБО) за нежилые объекты муниципальной собственности в рамках заключенных договоров с ОАО "АМЖКУ" от 01.01.16 №66, 67, от 31.12.15 МК 64, МК 65, с ОАО "ЮТЭК" от 31.12.15 МК 0018 - в III квартале.</t>
  </si>
  <si>
    <t>Произведена оплата коммунальных услуг (освещение, теплоснабжение, водоснабжение, водоотведение, содержание и текущий ремонт имущества) за жилые помещения, являющиеся объектами муниципальной собственности, в рамках заключенных муниципальных контрактов с ООО "Излучинская Управляющая компания "Радуга" МК01-16 от 17.05.16, с ООО "Управляющая компания "Прогресс" МК1 от 29.03.16 - во II квартале.</t>
  </si>
  <si>
    <t>Произведена оплата коммунальных услуг (освещение, теплоснабжение, водоснабжение, водоотведение, содержание и текущий ремонт имущества) за жилые помещения, являющиеся объектами муниципальной собственности, в рамках заключенного муниципального контракта с ООО "Излучинская Управляющая компания "Радуга" МК02-16 от 21.06.16 - в III квартале.</t>
  </si>
  <si>
    <t>июль</t>
  </si>
  <si>
    <t>Произведена оплата текущего ремонта жилого помещения, являющегося объектом муниципальной собственности, в рамках заключенного муниципального контракта с ИП Ивановым В.В. МК9 от 03.06.16 - в III квартале.</t>
  </si>
  <si>
    <t>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</t>
  </si>
  <si>
    <t>Произведена оплата за оценку квартиры по адресу: п.г.т. Излучинск, ул. Таёжная, д. 10, кв. 95, согласно заключенному договору с ООО "Бюро оценки и товарной экспертизы" от 01.06.2016 №522 для заключения договора мены с Грабским М.И. - во II квартале.                                                                                                                                                                                                                               Произведена оплата за оценку квартир в домах-новостройках по ул. Новая, д. 2, ул. Энтузиастов, д. 10 согласно заключенному договору с ООО "Эгида" от 26.07.2016 №46\07\2016 для заключения договоров мены с гражданами - в III квартале.</t>
  </si>
  <si>
    <t>Реализация мероприятия осуществляется в конце года для заключения договоров аренды на следующий год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</si>
  <si>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</si>
  <si>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</si>
  <si>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</si>
  <si>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</si>
  <si>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</si>
  <si>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</si>
  <si>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</si>
  <si>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</si>
  <si>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</si>
  <si>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3.2.1</t>
  </si>
  <si>
    <t>в очередном году муниципальной программы</t>
  </si>
  <si>
    <t>(наименование муниципальной программы городского поселения Новоаганск)</t>
  </si>
  <si>
    <t>(отчетный период)</t>
  </si>
  <si>
    <t xml:space="preserve">Реквизиты нормативного правового акта, которым  утверждена программа: </t>
  </si>
  <si>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</si>
  <si>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</si>
  <si>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</si>
  <si>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</si>
  <si>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>в том числе: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</si>
  <si>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</si>
  <si>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</si>
  <si>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</si>
  <si>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</si>
  <si>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</si>
  <si>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1.1.</t>
  </si>
  <si>
    <t>Всего: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</si>
  <si>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</si>
  <si>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</si>
  <si>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</si>
  <si>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</si>
  <si>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</si>
  <si>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</si>
  <si>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Всего по подпрограмме:</t>
  </si>
  <si>
    <t>2.1.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</si>
  <si>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</si>
  <si>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</si>
  <si>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</si>
  <si>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</si>
  <si>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</si>
  <si>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 xml:space="preserve">  (Ф.И.О.)                                                      (подпись)</t>
  </si>
  <si>
    <t>Должностное лицо  ответственное за составление формы:</t>
  </si>
  <si>
    <t>Телефон:</t>
  </si>
  <si>
    <t>"Управление муниципальным имуществом городского поселения Новоаганск на 2014-2020 годы"</t>
  </si>
  <si>
    <t>Определение рыночной стоимости объектов нежилого фонда для осуществления приватизации муниципального имущества</t>
  </si>
  <si>
    <r>
      <t xml:space="preserve">Цель: </t>
    </r>
    <r>
      <rPr>
        <sz val="10"/>
        <color indexed="8"/>
        <rFont val="Times New Roman"/>
        <family val="1"/>
        <charset val="204"/>
      </rPr>
      <t>эффективное управление и распоряжение имуществом, находящимся в муниципальной собственности городского поселения Новоаганск</t>
    </r>
  </si>
  <si>
    <t>Определение рыночной стоимости муниципального имущества для заключения договоров аренды на объекты нежилого фонда</t>
  </si>
  <si>
    <t>Определение рыночной стоимости квартир для мены с собственниками в домах, подлежащих сносу</t>
  </si>
  <si>
    <t>Проведение технической инвентаризации муниципальных объектов недвижимости нежилого фонда</t>
  </si>
  <si>
    <t>Проведение технической инвентаризации муниципальных объектов недвижимости жилищного фонда</t>
  </si>
  <si>
    <t>Опубликование информационных сообщений о продаже муниципального имущества в официальном печатном издании</t>
  </si>
  <si>
    <t>Проведение работ по межеванию земельных участков под индивидуально-определенными жилыми домами и объектами нежилого фонда</t>
  </si>
  <si>
    <t>3.1.1.</t>
  </si>
  <si>
    <t>3.1.2.</t>
  </si>
  <si>
    <t>3.1.3.</t>
  </si>
  <si>
    <t>3.1.4.</t>
  </si>
  <si>
    <t>3.1.5.</t>
  </si>
  <si>
    <t xml:space="preserve">Оплата услуг по контролю за состоянием пожарной сигнализации </t>
  </si>
  <si>
    <t>3.1.7.</t>
  </si>
  <si>
    <t>Оплата услуг охраны объектов муниципальной собственности поселения</t>
  </si>
  <si>
    <t>3.1.8.</t>
  </si>
  <si>
    <t>Оплата расходов за услуги связи</t>
  </si>
  <si>
    <t>3.1.9.</t>
  </si>
  <si>
    <t>Оплата работ по дератизации</t>
  </si>
  <si>
    <t>Возмещение расходов по оплате соц.найма жилых помещений</t>
  </si>
  <si>
    <t>Итого по подпрограмме 3</t>
  </si>
  <si>
    <t>Рабикова З.Р.</t>
  </si>
  <si>
    <t>Начальник отдела по управлению муниципальным имуществом</t>
  </si>
  <si>
    <t>(34668)51036</t>
  </si>
  <si>
    <t>Черных Т.Т.</t>
  </si>
  <si>
    <t xml:space="preserve">Организация контроля за исполнением условий действующих договоров аренды, в том числе за своевременным внесением арендной платы за пользование муниципальным имуществом      </t>
  </si>
  <si>
    <t>Контроль осуществляется в течение периода действия договоров аренды</t>
  </si>
  <si>
    <t>Ведение реестра муниципальной  собственности в программном обеспечении "Сауми»</t>
  </si>
  <si>
    <t xml:space="preserve"> Регистрация права собственности на земельные участки</t>
  </si>
  <si>
    <r>
      <t xml:space="preserve">Ответственный исполнитель: </t>
    </r>
    <r>
      <rPr>
        <u/>
        <sz val="12"/>
        <rFont val="Times New Roman"/>
        <family val="1"/>
        <charset val="204"/>
      </rPr>
      <t>Рабикова З.Р.</t>
    </r>
  </si>
  <si>
    <t>3.1.6.</t>
  </si>
  <si>
    <t>Приобретение автомобиля для нужд городского поселения Новоаганск</t>
  </si>
  <si>
    <t>Оплата НДС при реализации муниципального имущества городского поселения</t>
  </si>
  <si>
    <t>Оплата взносов на кап.ремонт жилых помещений, находящихся в муниципальной собственности поселения</t>
  </si>
  <si>
    <t>Земельные участки, находящиеся в муниципальной собственности поселения зарегистрированы</t>
  </si>
  <si>
    <t>январь - декабрь</t>
  </si>
  <si>
    <t>декабрь</t>
  </si>
  <si>
    <t>-</t>
  </si>
  <si>
    <t>февраль</t>
  </si>
  <si>
    <t xml:space="preserve">                 Отчет о ходе реализации </t>
  </si>
  <si>
    <t>март - декабрь</t>
  </si>
  <si>
    <t>январь - март</t>
  </si>
  <si>
    <t>Согласовано:                       Начальник отдела финансов</t>
  </si>
  <si>
    <t xml:space="preserve">(должность)                                       (Ф.И.О.)               (подпись) </t>
  </si>
  <si>
    <t xml:space="preserve">    (Ф.И.О.)                     (подпись)</t>
  </si>
  <si>
    <t>Ведение  реестра осуществляется в программном  комплексе "Сауми".</t>
  </si>
  <si>
    <t>май - декабрь</t>
  </si>
  <si>
    <t xml:space="preserve">Монтаж охранно-пожарной сигнализации, кабеля питания щитка охранно-пожарной сигнализации 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</si>
  <si>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</si>
  <si>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</si>
  <si>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</si>
  <si>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</si>
  <si>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</si>
  <si>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</si>
  <si>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</si>
  <si>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</si>
  <si>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</si>
  <si>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2.1.1</t>
  </si>
  <si>
    <t>2.1.2</t>
  </si>
  <si>
    <t>3.2.2</t>
  </si>
  <si>
    <t>3.2.3</t>
  </si>
  <si>
    <t>3.2.4</t>
  </si>
  <si>
    <t>3.2.5</t>
  </si>
  <si>
    <t>3.2.6</t>
  </si>
  <si>
    <t>3.3.1</t>
  </si>
  <si>
    <t>3.4.1</t>
  </si>
  <si>
    <t>4.1.1</t>
  </si>
  <si>
    <t>4.1.2</t>
  </si>
  <si>
    <t>1.1.1.</t>
  </si>
  <si>
    <t>1.1.2.</t>
  </si>
  <si>
    <t>1.1.3.</t>
  </si>
  <si>
    <t>1.1.4.</t>
  </si>
  <si>
    <t>1.1.5.</t>
  </si>
  <si>
    <t>1.1.7.</t>
  </si>
  <si>
    <t>1.1.8.</t>
  </si>
  <si>
    <t>1.1.9.</t>
  </si>
  <si>
    <t>февраль - декабрь</t>
  </si>
  <si>
    <r>
      <t xml:space="preserve">Задача 1: </t>
    </r>
    <r>
      <rPr>
        <sz val="10"/>
        <color indexed="8"/>
        <rFont val="Times New Roman"/>
        <family val="1"/>
        <charset val="204"/>
      </rPr>
      <t>"Развитие механизма передачи прав на муниципальное имущество"</t>
    </r>
  </si>
  <si>
    <r>
      <t xml:space="preserve">Наименование подпрограммы 1: </t>
    </r>
    <r>
      <rPr>
        <sz val="10"/>
        <color indexed="8"/>
        <rFont val="Times New Roman"/>
        <family val="1"/>
        <charset val="204"/>
      </rPr>
      <t>"Управление и распоряжение объектами муниципальной собственности"</t>
    </r>
  </si>
  <si>
    <r>
      <t xml:space="preserve">Задача 2: </t>
    </r>
    <r>
      <rPr>
        <sz val="10"/>
        <color indexed="8"/>
        <rFont val="Times New Roman"/>
        <family val="1"/>
        <charset val="204"/>
      </rPr>
      <t>"Обеспечение правомерного использования и распоряжения земельными участками"</t>
    </r>
  </si>
  <si>
    <t>2.1.1.</t>
  </si>
  <si>
    <t>2.1.2.</t>
  </si>
  <si>
    <r>
      <t xml:space="preserve">Задача 3: </t>
    </r>
    <r>
      <rPr>
        <sz val="10"/>
        <color indexed="8"/>
        <rFont val="Times New Roman"/>
        <family val="1"/>
        <charset val="204"/>
      </rPr>
      <t>"Обеспечение правомерного функционирования, использования и содержания муниципального имущества"</t>
    </r>
  </si>
  <si>
    <r>
      <t xml:space="preserve">Наименование подпрограммы 2: </t>
    </r>
    <r>
      <rPr>
        <sz val="10"/>
        <color indexed="8"/>
        <rFont val="Times New Roman"/>
        <family val="1"/>
        <charset val="204"/>
      </rPr>
      <t>"Управление и распоряжение земельными участками, находящимися в муниципальной собственности, а также несформированными земельными участками"</t>
    </r>
  </si>
  <si>
    <r>
      <t xml:space="preserve">Наименование подпрограммы 3: </t>
    </r>
    <r>
      <rPr>
        <sz val="10"/>
        <color indexed="8"/>
        <rFont val="Times New Roman"/>
        <family val="1"/>
        <charset val="204"/>
      </rPr>
      <t>"Эффективное использование и распоряжение муниципальным имуществом"</t>
    </r>
  </si>
  <si>
    <t xml:space="preserve">Увеличение доходов бюджета поселения на основе эффективного управления муниципальной собственностью </t>
  </si>
  <si>
    <t>Формирование земельных участков в целях государственной регистрации права собственности городского поселения Нооваганск</t>
  </si>
  <si>
    <t>3.1.</t>
  </si>
  <si>
    <t>Содержание и ремонт муниципального нежилого фонда</t>
  </si>
  <si>
    <t>Осуществление санитарно-эпидемиологической экспертизы, обследование тех. состояния и тех. инвентаризация объектов жилищного фонда с целью признания помещения жилым помещением, жилого помещения непригодным для проживания (объекты нежилого фонда)</t>
  </si>
  <si>
    <t>Оплата коммунальных услуг, утилизации ТБО за объекты муниципальной собственности (нежилые помещения)</t>
  </si>
  <si>
    <t>Ремонт и содержание объектов муниципальной собственности городского поселения Новоаганск (нежилые помещения)</t>
  </si>
  <si>
    <t>Оплата расходов по тех.обслуживанию электрооборудования, узлов учёта теплоэнергии (поверка теплосчётчиков), охранно-пожарной сигнализации</t>
  </si>
  <si>
    <t>3.2.</t>
  </si>
  <si>
    <t>Содержание и ремонт муниципального жилищного фонда</t>
  </si>
  <si>
    <t>Осуществление санитарно-эпидемиологической экспертизы, обследование тех. состояния и тех. инвентаризация объектов жилищного фонда с целью признания помещения жилым помещением, жилого помещения непригодным для проживания (объекты жилого фонда)</t>
  </si>
  <si>
    <t>3.2.1.</t>
  </si>
  <si>
    <t>3.2.2.</t>
  </si>
  <si>
    <t>Оплата коммунальных услуг, утилизации ТБО за объекты муниципальной собственности (жилые помещения)</t>
  </si>
  <si>
    <t>3.2.3.</t>
  </si>
  <si>
    <t>Ремонт и содержание объектов муниципальной собственности городского поселения Новоаганск (жилые помещения)</t>
  </si>
  <si>
    <t>октябрь - декабрь</t>
  </si>
  <si>
    <t>3.2.4.</t>
  </si>
  <si>
    <t>3.2.6.</t>
  </si>
  <si>
    <t>3.2.5.</t>
  </si>
  <si>
    <t>3.3.</t>
  </si>
  <si>
    <t>Минимизация ущерба при наступлении неблагоприятных обстоятельств, сопряженных с убытками</t>
  </si>
  <si>
    <t xml:space="preserve">Страхование муниципального имущества, в том числе: </t>
  </si>
  <si>
    <t>перечисление администрацией поселения субсидии страховой организации в размере 10 % от суммы страховой премии</t>
  </si>
  <si>
    <t>перечисление средств округа субсидии страховой организации в размере 90 % от суммы страховой премии</t>
  </si>
  <si>
    <t>перечисление администрацией поселения средств страховой организации в размере 100% от суммы страховой премии</t>
  </si>
  <si>
    <t>3.4.</t>
  </si>
  <si>
    <t>Обновление автомобильного парка поселения</t>
  </si>
  <si>
    <t>3.4.1.</t>
  </si>
  <si>
    <r>
      <t xml:space="preserve">Задача 4: </t>
    </r>
    <r>
      <rPr>
        <sz val="10"/>
        <color indexed="8"/>
        <rFont val="Times New Roman"/>
        <family val="1"/>
        <charset val="204"/>
      </rPr>
      <t>"Удовлетворение материальных и духовных потребностей жителей городского поселения Новоаганск"</t>
    </r>
  </si>
  <si>
    <r>
      <t xml:space="preserve">Наименование подпрограммы 4: </t>
    </r>
    <r>
      <rPr>
        <sz val="10"/>
        <color indexed="8"/>
        <rFont val="Times New Roman"/>
        <family val="1"/>
        <charset val="204"/>
      </rPr>
      <t>"Совершенствование и развитие социальной инфраструктуры городского поселения Новоаганск"</t>
    </r>
  </si>
  <si>
    <t>4.1.</t>
  </si>
  <si>
    <t>Создание условий для реализации социальных обязательств</t>
  </si>
  <si>
    <t>4.1.1.</t>
  </si>
  <si>
    <t>Разработка Программы комплексного развития социальной инфраструктуры городского поселения Новоаганск</t>
  </si>
  <si>
    <t>Итого по подпрограмме 4</t>
  </si>
  <si>
    <t>Всего по подпрограмме 4:</t>
  </si>
  <si>
    <t>Всего по подпрограмме 3:</t>
  </si>
  <si>
    <t>март</t>
  </si>
  <si>
    <t>Постановление администрации городского поселения Новоаганск  от 20.12.2013 №428 "Об утверждении муниципальной программы "Управление муниципальным имуществом городского поселения Новоаганск на 2014-2020 годы" (в редакции от 09.11.2016 №393)</t>
  </si>
  <si>
    <t>Произведена оплата за оценку рыночной стоимости здания СДК с.Варьёган для заключения договоров аренды на 2017 год согласно заключенному с ООО "Эгида" договору от 28.10.2016 №57\10\2016 - в IV квартале.</t>
  </si>
  <si>
    <t>Заключение договоров аренды, договоров без-возмездного пользования, иных дого-воров, предусматри-вающих переход прав владения и (или) поль-зования в отношении му-ниципального имущества посредством проведения конкурсного отбора или аукциона, за исключением случаев, предусмотренных Феде-ральным законом №135-ФЗ "О защите конкурен-ции"</t>
  </si>
  <si>
    <t>За I квартал 2016 года договоров безвозмездного пользования и договоров аренды не заключено; за II квартал заключено 4 договора аренды; за III квартал заключено 5 договоров аренды.за IV квартал заключено 3 договора аренды.</t>
  </si>
  <si>
    <t>Произведена оплата за техническую инвентаризацию жилых помещений согласно заключенному с ООО "Землеустроительное предприятие" МК 3 от 25.03.16 - во II квартале.                                                      Произведена оплата за акт ликвидации жилого дома по ул. Ягельная, д. 6, с. Варьёган согласно заключенному договору с ИП Клименко С.В. от 05.08.2016 №6 - в III квартале.                Произведена оплата за техническую инвентаризацию жилых помещений и акты ликвидации жилых домов согласно заключенному договору с ИП Клименко С.В. от 17.11.2016 №1 - в IV квартале.</t>
  </si>
  <si>
    <t>Оплата произведена по факту выставленного счета-фактуры</t>
  </si>
  <si>
    <t>Произведена оплата коммунальных услуг (водоснабжение, водоотведение, теплоснабжение, электроосвещение, вывоз ТБО, вывоз ЖБО, утилизация ТБО) за нежилые объекты муниципальной собственности в рамках заключенных договоров с ОАО "АМЖКУ" от 01.01.16 №66, 67, от 08.08.16 №274, от 31.12.15 МК 64, МК 65, от 24.10.16 МК240, от 21.11.16 МК343, с ОАО "ЮТЭК" от 17.10.16 МК 0018 - в IV квартале.</t>
  </si>
  <si>
    <t>Оплата произведена по факту выставленных счетов-фактур по ноябрь месяц включительно и часть декабря месяца</t>
  </si>
  <si>
    <t>Проведен ТО и тек.ремонт системы электроснабжения и ОПС в рамках заключенных с ИП Париловым А.А. МК 1 от 23.12.15, МК 10811 от 11.07.16, оплачена кредиторская задолженность по договору с ООО "АганТеплоЭнергоМонтажСервисСтрой" от 01.12.15 №52, проведена гидропневматическая промывка инженерных сетей тепловодоснабжения согласно заключенного с ОАО "АМЖКУ" договора Ю-059\16 от 06.09.16.</t>
  </si>
  <si>
    <t>Оплата произведена по факту выставленных счетов-фактур по ноябрь месяц включительно</t>
  </si>
  <si>
    <t>Произведена оплата коммунальных услуг (освещение, теплоснабжение, водоснабжение, водоотведение, вывоз и утилизация ТБО, содержание и текущий ремонт имущества) за жилые помещения, являющиеся объектами муниципальной собственности, в рамках заключенных муниципальных контрактов с ООО "Излучинская Управляющая компания "Радуга" от 17.10.16 МК04-16, МК05-16, с ООО "Управляющая компания "Прогресс" МК2 от 17.10.16, МК3 от 17.11.16, произведена оплата за перепрограммирование электросчётчиков в муниципальных жилых помещениях дома №2 по ул. Новой согласно заключенного с ООО "Энергосервис" договора от 15.09.16 б/н - в IV квартале.</t>
  </si>
  <si>
    <t>Оплата произведена по факту выставленных счетов-фактур по октябрь месяц включительно</t>
  </si>
  <si>
    <t>ноябрь</t>
  </si>
  <si>
    <t>май, сентябрь, декабрь</t>
  </si>
  <si>
    <t>март, апрель, сентябрь, ноябрь</t>
  </si>
  <si>
    <t>февраль - апрель, июнь - декабрь</t>
  </si>
  <si>
    <t>Мероприятие реализуется по заявлениям граждан. Заявленией граждан не поступало.</t>
  </si>
  <si>
    <t>Определение рыночной стоимости имущества, подлежащего приватизации, было проведено в 2015 году. Торги, которые были признаны не состоявшимися по причине отсутствия заявок, были проведены в текущем году.</t>
  </si>
  <si>
    <t>Имущество не было реализовано.</t>
  </si>
  <si>
    <r>
      <t>Выполнены кадастровые работы согласно заключенного договора с ИП Клименко С.В. №2 от 30.12.15 (проведено межевание 1 участка) - в I квартале; №3 от 14.04.16 (проведено межевание 2 участков) - во II квартале; №5 от 16.06.16 (проведено межевание 3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участков) - в III квартале. Выполнены кадастровые работы согласно заключенных договоров с МБУ Нижневартовского района "Управление имущественными и земельными ресурсами" от 01.08.2016 №3 (проведено межевание 1 автомобильной дороги протяженностью 1371м), с ИП Клименко С.В. №4 от 11.05.16 (проведено межевание 1 участка) - в IV квартале.</t>
    </r>
  </si>
  <si>
    <r>
      <t xml:space="preserve">           на 31</t>
    </r>
    <r>
      <rPr>
        <sz val="12"/>
        <rFont val="Times New Roman"/>
        <family val="1"/>
        <charset val="204"/>
      </rPr>
      <t xml:space="preserve"> декабря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2016</t>
    </r>
    <r>
      <rPr>
        <sz val="12"/>
        <color indexed="8"/>
        <rFont val="Times New Roman"/>
        <family val="1"/>
        <charset val="204"/>
      </rPr>
      <t xml:space="preserve"> года</t>
    </r>
  </si>
  <si>
    <t>Исполнено на 31.12.2016</t>
  </si>
  <si>
    <t>Произведена оплата за техническую инвентаризацию дома-музея Ю.К. Вэлла (с. Варьёган, ул. Центральная, д. 1) согласно заключенному договору с Нижневартовским отделением Западно-Сибирского филиала АО "Ростехинвентаризация - Федеральное БТИ" от 13.12.2016 №24072-8604 - в IV квартале.</t>
  </si>
  <si>
    <r>
      <t xml:space="preserve">           на 31</t>
    </r>
    <r>
      <rPr>
        <sz val="12"/>
        <rFont val="Times New Roman"/>
        <family val="1"/>
        <charset val="204"/>
      </rPr>
      <t xml:space="preserve"> марта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2017</t>
    </r>
    <r>
      <rPr>
        <sz val="12"/>
        <color indexed="8"/>
        <rFont val="Times New Roman"/>
        <family val="1"/>
        <charset val="204"/>
      </rPr>
      <t xml:space="preserve"> года</t>
    </r>
  </si>
  <si>
    <t xml:space="preserve">Реквизиты нормативного правового акта, которым утверждена программа: </t>
  </si>
  <si>
    <t>Постановление администрации городского поселения Новоаганск от 20.12.2013 №428 "Об утверждении муниципальной программы "Управление муниципальным имуществом городского поселения Новоаганск на 2014-2020 годы" (в редакции от 22.02.2017 №49)</t>
  </si>
  <si>
    <t>2.1.3.</t>
  </si>
  <si>
    <t>2.1.4.</t>
  </si>
  <si>
    <t xml:space="preserve"> Проведение работ по межеванию земельных участков под детскими площадками</t>
  </si>
  <si>
    <t xml:space="preserve"> Проведение работ по межеванию земельных участков для предоставления под ИЖС многодетным семьям</t>
  </si>
  <si>
    <t>2.1.3</t>
  </si>
  <si>
    <t>2.1.4</t>
  </si>
  <si>
    <t>май - июнь</t>
  </si>
  <si>
    <t>За I квартал 2017 года договоров безвозмездного пользования и договоров аренды не заключено.</t>
  </si>
  <si>
    <t>Контроль осуществляется в течение периода действия договоров аренды.</t>
  </si>
  <si>
    <t xml:space="preserve">Произведена оплата за оценку 11-ти квартир в п.г.т. Излучинск, ул. Таёжная, д. 10, согласно заключенному договору с ООО "Бюро оценки и товарной экспертизы" от 13.03.2017 №129 для заключения договоров мены с гражданами - в I квартале.                                                                                                                                                                                                                               </t>
  </si>
  <si>
    <t>февраль, март</t>
  </si>
  <si>
    <t>Объемы финансирования всего на 2017 год, тыс. руб.</t>
  </si>
  <si>
    <t>Исполнено на 01.04.2017</t>
  </si>
  <si>
    <t>Исполнено на 01.07.2017</t>
  </si>
  <si>
    <t>Исполнено на  01.10.2017</t>
  </si>
  <si>
    <t>Исполнено на 31.12.2017</t>
  </si>
  <si>
    <t xml:space="preserve">Произведена оплата за изготовление технического паспорта жилого дома №2 по ул. Новой в п.г.т. Новоаганск согласно заключенному с АО "Ростехинвентаризация - Федеральное БТИ" договору № 24411-8604-Д от 01.02.2017 - в I квартале.                                                      </t>
  </si>
  <si>
    <t>Оплачена кредиторская задолженность за ТО и тек.ремонт системы электроснабжения и ОПС по заключенным с ИП Париловым А.А. МК 1 от 23.12.15, МК 0811 от 11.07.16 - в I квартале.</t>
  </si>
  <si>
    <t>Выполнены ремонтные работы на объектах муниципальной собственности в рамках заключенного с ИП Ивановым И.В. договора № 2 от 10.01.2017 - в I квартале.</t>
  </si>
  <si>
    <t>Оплачена кредиторская задолженность по заключенным с АО "КОМСТАР ХМАО" договору № 138\Р\1007 от 31.12.2015, МК 138\Р от 31.12.2015 и ПАО "Мобильные ТелеСистемы" договору № 138\Р\1003 от 01.01.2016. Услуги связи оказывались согласно договоров с ПАО "Мобильные ТелеСистемы" № 138\Р\1003 от 01.01.2017 и АО "КОМСТАР ХМАО" договорам от 26.12.2016 № 138\Р и № 138\Р\1007.</t>
  </si>
  <si>
    <t>Произведена оплата за перепрограммирование счетчиков в рамках заключенного с ООО "Энергосервис" договора № 3 от 02.02.2017 - в I квартале.</t>
  </si>
  <si>
    <t xml:space="preserve">Произведена оплата страховой премии за страхование муниципального имущества в 2017 году согласно заключенных с Нижневартовским филиалом ПАО "САК "Энергогарант" МК 1676 от 30.12.2016 и договоров от 19.01.2017 № 176800-140-000024 и № 176800-140-000023. </t>
  </si>
  <si>
    <t>Оплачена кредиторская задолженность за теплоснабжение за ноябрь 2016 года по заключенному с ООО "Управляющая компания "ПРОГРЕСС" МК 3 от 17.11.2016. Произведена оплата коммунальных услуг (освещение, теплоснабжение, водоснабжение, водоотведение, содержание и текущий ремонт имущества) за жилые помещения, являющиеся объектами муниципальной собственности, в рамках заключенного с ООО "Управляющая компания "ПРОГРЕСС" МК1\17 от 14.02.2017 - в I квартале.</t>
  </si>
  <si>
    <t xml:space="preserve">Оплачена кредиторская задолженность за коммунальные услуги за нежилые объекты муниципальной собственности по заключенным с АО "АМЖКУ" МК 343 от 21.11.2016, МК 64 от 31.12.2015, договорам от 01.01.2016 № 66 и № 67, с АО "ЮТЭК" МК 0018 от 17.10.2016. Произведена оплата коммунальных услуг (водоснабжение, водоотведение, теплоснабжение, электроосвещение, вывоз и утилизация ТБО, вывоз ЖБО) за нежилые объекты муниципальной собственности в рамках заключенных с АО "АМЖКУ" МК 443, МК 444, МК 445 от 30.12.2016, от 02.03.2017 МК 633, договоров от 01.01.2017 № 446, № 447, № 448, с АО "ЮТЭК" МК 0018 от 30.12.2016 - в I квартале.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</si>
  <si>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</t>
  </si>
  <si>
    <t xml:space="preserve">Произведена оплата за обследование технического состояния административного здания ул. Траснпортная, д. 12 согласно заключенному с ООО "СтройПроект" договору б/н от 09.01.2017 - в I квартале.    </t>
  </si>
  <si>
    <r>
      <t xml:space="preserve">           на 30 июня </t>
    </r>
    <r>
      <rPr>
        <sz val="12"/>
        <rFont val="Times New Roman"/>
        <family val="1"/>
        <charset val="204"/>
      </rPr>
      <t>2017</t>
    </r>
    <r>
      <rPr>
        <sz val="12"/>
        <color indexed="8"/>
        <rFont val="Times New Roman"/>
        <family val="1"/>
        <charset val="204"/>
      </rPr>
      <t xml:space="preserve"> года</t>
    </r>
  </si>
  <si>
    <t>Постановление администрации городского поселения Новоаганск от 20.12.2013 № 428 "Об утверждении муниципальной программы "Управление муниципальным имуществом городского поселения Новоаганск на 2014-2020 годы" (в редакции от 29.05.2017 № 166)</t>
  </si>
  <si>
    <t>Определение рыночной стоимости муниципального имущества жилого фонда для постановки на балансовый учет</t>
  </si>
  <si>
    <t>1.1.10.</t>
  </si>
  <si>
    <t>апрель</t>
  </si>
  <si>
    <t>В I квартале 2017 года договоров безвозмездного пользования и договоров аренды не заключено; во II квартале заключено 2 договора аренды.</t>
  </si>
  <si>
    <t>Реализация мероприятия осуществляется во II полугодии</t>
  </si>
  <si>
    <t>июль - декабрь</t>
  </si>
  <si>
    <t>январь - июнь</t>
  </si>
  <si>
    <t>март, июнь</t>
  </si>
  <si>
    <t xml:space="preserve">Произведена оплата за изготовление технического паспорта жилого дома №2 по ул. Новой в п.г.т. Новоаганск согласно заключенному с АО "Ростехинвентаризация - Федеральное БТИ" договору № 24411-8604-Д от 01.02.2017 - в I квартале. Произведена оплата за техническую инвентаризацию жилых помещений и акт ликвидации жилого дома согласно заключенному договору с ИП Клименко С.В. от 25.04.2017 №13 - во II квартале.                                                      </t>
  </si>
  <si>
    <t>август - декабрь</t>
  </si>
  <si>
    <t>Произведена оплата коммунальных услуг (водоснабжение, водоотведение, теплоснабжение, электроосвещение, вывоз и утилизация ТБО, вывоз ЖБО) за нежилые объекты муниципальной собственности в рамках заключенных с АО "АМЖКУ" МК 443, МК 444, МК 445 от 30.12.2016, от 02.03.2017 МК 633, договоров от 01.01.2017 № 446, № 447, № 448, с АО "ЮТЭК" МК 0018 от 30.12.2016 - во II квартале.</t>
  </si>
  <si>
    <t>Выполнены ремонтные работы на объектах муниципальной собственности в рамках заключенного с ИП Ивановым И.В. договора № 2 от 10.01.2017 - в I и II кварталах.</t>
  </si>
  <si>
    <t>февраль - июнь</t>
  </si>
  <si>
    <t>февраль - май</t>
  </si>
  <si>
    <t>февраль, апрель - июнь</t>
  </si>
  <si>
    <t>Произведена оплата коммунальных услуг (освещение, теплоснабжение, содержание имущества, вывоз и утилизация ТБО) за жилые помещения, являющиеся объектами муниципальной собственности, в рамках заключенных с АО "АМЖКУ" МК 1 от 31.03.2017, договора № 1 от 31.03.2017, с ООО "Управляющая компания "ПРОГРЕСС" МК1\17 от 14.02.2017, с ООО "Излучинская Управляющая компания "РАДУГА" договора № 01-17 от 24.05.2017 - во II квартале.</t>
  </si>
  <si>
    <t>февраль - июль</t>
  </si>
  <si>
    <t>Произведена оплата за перепрограммирование счетчиков в рамках заключенного с ООО "Энергосервис" договора № 3 от 02.02.2017 - в I квартале. Произведена оплата подотчета (Ионина Е.В.) за приобретение товаров для ремонта жилых помещений, являющихся объектами муниципальной собственности - во II квартале.</t>
  </si>
  <si>
    <t>февраль, март, апрель, июнь</t>
  </si>
  <si>
    <t>Оплата взносов на капитальный ремонт жилых помещений, находящихся в муниципальной собственности поселения, производилась на основании договора №133\МС от 01.09.2014, дополнительного соглашения № 14 от 25.01.2017</t>
  </si>
  <si>
    <t xml:space="preserve">Проведена оценка рыночной стоимости объекта согласно договора №10\02\2017 от 15.02.2017 (здание аптеки ул. Центральная, д. 19А, п.г.т. Новоаганск и земельный участок под ним) - во II квартале.  </t>
  </si>
  <si>
    <t>Оплачена кредиторская задолженность за ТО и тек.ремонт системы электроснабжения и ОПС по заключенным с ИП Париловым А.А. МК 1 от 23.12.15, МК 0811 от 11.07.16 - в I квартале. Произведена оплата за ТО средств ОПС и ТО и текущий ремонт систем электроснабжения по заключенным с ИП Париловым А.А. МК 2 от 17.03.2017 и ООО "Электроналадчик" МК 1 от 04.04.2017 - во II квартале.</t>
  </si>
  <si>
    <r>
      <t xml:space="preserve">           на 30 сентября </t>
    </r>
    <r>
      <rPr>
        <sz val="12"/>
        <rFont val="Times New Roman"/>
        <family val="1"/>
        <charset val="204"/>
      </rPr>
      <t>2017</t>
    </r>
    <r>
      <rPr>
        <sz val="12"/>
        <color indexed="8"/>
        <rFont val="Times New Roman"/>
        <family val="1"/>
        <charset val="204"/>
      </rPr>
      <t xml:space="preserve"> года</t>
    </r>
  </si>
  <si>
    <t>1.1.10</t>
  </si>
  <si>
    <t xml:space="preserve">Проведена оценка рыночной стоимости объектов согласно МК4 от 27.04.2017 (свиноводческий комплекс ул. Техснаб, д. 106, п.г.т. Новоаганск и земельный участок под ним; гостиница "Таёжная" ул. Береговая, д. 17а, п.г.т. Новоаганск и земельный участок под ней; оборудование для парикмахерской), МК9 от 19.07.2017 (здание аптеки ул. Центральная, д. 19А, п.г.т. Новоаганск и земельный участок под ним; оборудование для парихмахерской) - в III квартале.  </t>
  </si>
  <si>
    <t>май - сентябрь</t>
  </si>
  <si>
    <t>апрель, июль, сентябрь</t>
  </si>
  <si>
    <t>июль - сентябрь</t>
  </si>
  <si>
    <t xml:space="preserve">Проведена оценка рыночной стоимости объектов согласно МК4 от 27.04.2017 (помещение 1001 (БОК) ул. Центральная, д. 1, п.г.т. Новоаганск; стоянка на 3 единицы транспорта с теплым павильоном для 20 пассажиров ул. Транспортная, д. 12а, п.г.т. Новоаганск; административное здание ул. Транспортная, д. 12, п.г.т. Новоаганск), МК9 от 19.07.2017 (здание администрации ул. Мелик-Карамова, д. 16, п.г.т. Новоаганск) - в III квартале.  </t>
  </si>
  <si>
    <t>январь - сентябрь</t>
  </si>
  <si>
    <t xml:space="preserve">Произведена оплата за изготовление технического паспорта жилого дома №2 по ул. Новой в п.г.т. Новоаганск согласно заключенному с АО "Ростехинвентаризация - Федеральное БТИ" договору № 24411-8604-Д от 01.02.2017 - в I квартале. Произведена оплата за техническую инвентаризацию жилых помещений и акт ликвидации жилого дома согласно заключенному договору с ИП Клименко С.В. от 25.04.2017 №13 - во II квартале. Произведена оплата за техническую инвентаризацию жилых помещений согласно заключенным с ООО "Городской кадастр" МК3 от 02.05.2017, Мк12 от 22.08.2017 - в III квартале.                                                       </t>
  </si>
  <si>
    <t>март, июнь, июль, сентябрь</t>
  </si>
  <si>
    <t>Произведена оплата за оценку 7-ми квартир в п.г.т. Новоаганск согласно заключенному с ООО "АЛЬФА-ОЦЕНКА" МК9 от 19.09.2017 - в III квартале.</t>
  </si>
  <si>
    <t>сентябрь</t>
  </si>
  <si>
    <t>Выполнены кадастровые работы согласно заключенного договора с ИП Клименко С.В. №1 от 14.06.17 (проведено межевание 1 участка) - в III квартале.</t>
  </si>
  <si>
    <t>Произведена оплата коммунальных услуг (водоснабжение, водоотведение, теплоснабжение, электроосвещение, вывоз и утилизация ТБО, вывоз ЖБО) за нежилые объекты муниципальной собственности в рамках заключенных с АО "АМЖКУ" МК 444, МК 445 от 30.12.2016, от 02.03.2017 МК 633, договоров от 01.01.2017 № 446, № 447, № 448, с АО "ЮТЭК" МК 0018 от 30.12.2016 - в III квартале.</t>
  </si>
  <si>
    <t>февраль - сентябрь</t>
  </si>
  <si>
    <t>Выполнены ремонтные работы на объектах муниципальной собственности в рамках заключенных с ИП Ивановым И.В. МК 10 от 11.08.2017, с АО "АМЖКУ" договора № 24 от 28.07.2017, приобретен прибор расхода воды в раках заключенного с ИП Шишига Г.Н. договора № 10 от 03.07.2017 - в III квартале.</t>
  </si>
  <si>
    <t>февраль - май, июль, сентябрь</t>
  </si>
  <si>
    <t>Оплачена кредиторская задолженность за ТО и тек.ремонт системы электроснабжения и ОПС по заключенным с ИП Париловым А.А. МК 1 от 23.12.15, МК 0811 от 11.07.16 - в I квартале. Произведена оплата за ТО средств ОПС и ТО и текущий ремонт систем электроснабжения по заключенным с ИП Париловым А.А. МК 2 от 17.03.2017 и ООО "Электроналадчик" МК 1 от 04.04.2017 - во II квартале.                                                                                                                                                                                                                                                                             Произведена оплата за ТО средств ОПС и ТО и текущий ремонт систем электроснабжения, поверку приборов измерения тепловой энергии по заключенным с ИП Париловым А.А. МК 2 от 17.03.2017, ООО "Электроналадчик" МК 1 от 04.04.2017, ООО "Карат-Сервис" МК 5 от 06.06.2017 - в III квартале.</t>
  </si>
  <si>
    <t>февраль, апрель - сентябрь</t>
  </si>
  <si>
    <t>Произведена оплата коммунальных услуг (освещение, теплоснабжение, содержание имущества, вывоз и утилизация ТБО) за жилые помещения, являющиеся объектами муниципальной собственности, в рамках заключенных с АО "АМЖКУ" договора № 1 от 31.03.2017, с ООО "Управляющая компания "ПРОГРЕСС" МК1\17 от 14.02.2017, с ООО "Излучинская Управляющая компания "РАДУГА" договора № 01-17 от 24.05.2017 - в III квартале.</t>
  </si>
  <si>
    <t>февраль - июль, сентябрь</t>
  </si>
  <si>
    <t>март, июнь, сентябрь</t>
  </si>
  <si>
    <t>Произведена оплата за перепрограммирование счетчиков в рамках заключенного с ООО "Энергосервис" договора № 3 от 02.02.2017 - в I квартале. Произведена оплата подотчета (Ионина Е.В.) за приобретение товаров для ремонта жилых помещений, являющихся объектами муниципальной собственности - во II квартале. Произведена оплата за ремонт квартиры ул. Новая, д. 3, кв. 28 в рамках заключенного с ИП Ивановым В.В. МК 13 от 23.08.2017 - в III квартале.</t>
  </si>
  <si>
    <t>февраль - апрель, июнь - сентябрь</t>
  </si>
  <si>
    <t>В I квартале 2017 года договоров безвозмездного пользования и договоров аренды не заключено; во II квартале заключено 2 договора аренды; в III квартале заключено 5 договоров аренды.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</si>
</sst>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u/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365">
    <xf numFmtId="0" fontId="0" fillId="0" borderId="0" xfId="0"/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/>
    <xf numFmtId="0" fontId="4" fillId="0" borderId="0" xfId="0" applyFont="1"/>
    <xf numFmtId="0" fontId="5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8" fillId="0" borderId="0" xfId="0" applyFont="1"/>
    <xf numFmtId="0" fontId="9" fillId="0" borderId="0" xfId="0" applyFont="1"/>
    <xf numFmtId="4" fontId="10" fillId="0" borderId="2" xfId="0" applyNumberFormat="1" applyFont="1" applyFill="1" applyBorder="1" applyAlignment="1" applyProtection="1">
      <alignment vertical="center" wrapText="1"/>
      <protection locked="0"/>
    </xf>
    <xf numFmtId="4" fontId="13" fillId="0" borderId="3" xfId="0" applyNumberFormat="1" applyFont="1" applyFill="1" applyBorder="1" applyAlignment="1" applyProtection="1">
      <alignment vertical="center" wrapText="1"/>
      <protection locked="0"/>
    </xf>
    <xf numFmtId="4" fontId="11" fillId="0" borderId="5" xfId="0" applyNumberFormat="1" applyFont="1" applyFill="1" applyBorder="1" applyAlignment="1" applyProtection="1">
      <alignment vertical="center" wrapText="1"/>
      <protection locked="0"/>
    </xf>
    <xf numFmtId="4" fontId="11" fillId="0" borderId="6" xfId="0" applyNumberFormat="1" applyFont="1" applyFill="1" applyBorder="1" applyAlignment="1" applyProtection="1">
      <alignment vertical="center" wrapText="1"/>
      <protection locked="0"/>
    </xf>
    <xf numFmtId="4" fontId="11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3" fillId="0" borderId="3" xfId="0" applyFont="1" applyFill="1" applyBorder="1" applyAlignment="1" applyProtection="1">
      <alignment vertical="center" wrapText="1"/>
      <protection locked="0"/>
    </xf>
    <xf numFmtId="0" fontId="11" fillId="0" borderId="5" xfId="0" applyFont="1" applyFill="1" applyBorder="1" applyAlignment="1" applyProtection="1">
      <alignment vertical="center" wrapText="1"/>
      <protection locked="0"/>
    </xf>
    <xf numFmtId="0" fontId="10" fillId="0" borderId="2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14" fillId="0" borderId="0" xfId="0" applyFont="1"/>
    <xf numFmtId="0" fontId="4" fillId="0" borderId="9" xfId="0" applyFont="1" applyBorder="1"/>
    <xf numFmtId="0" fontId="17" fillId="0" borderId="9" xfId="0" applyFont="1" applyBorder="1" applyAlignment="1"/>
    <xf numFmtId="0" fontId="17" fillId="0" borderId="0" xfId="0" applyFont="1" applyBorder="1" applyAlignment="1"/>
    <xf numFmtId="0" fontId="16" fillId="0" borderId="9" xfId="0" applyFont="1" applyBorder="1"/>
    <xf numFmtId="0" fontId="16" fillId="0" borderId="0" xfId="0" applyFont="1"/>
    <xf numFmtId="0" fontId="14" fillId="0" borderId="9" xfId="0" applyFont="1" applyBorder="1" applyAlignment="1"/>
    <xf numFmtId="2" fontId="0" fillId="0" borderId="0" xfId="0" applyNumberFormat="1"/>
    <xf numFmtId="2" fontId="10" fillId="0" borderId="1" xfId="1" applyNumberFormat="1" applyFont="1" applyFill="1" applyBorder="1" applyAlignment="1" applyProtection="1">
      <alignment vertical="center" wrapText="1"/>
      <protection locked="0"/>
    </xf>
    <xf numFmtId="2" fontId="10" fillId="0" borderId="6" xfId="1" applyNumberFormat="1" applyFont="1" applyFill="1" applyBorder="1" applyAlignment="1" applyProtection="1">
      <alignment vertical="center" wrapText="1"/>
      <protection locked="0"/>
    </xf>
    <xf numFmtId="2" fontId="10" fillId="0" borderId="6" xfId="0" applyNumberFormat="1" applyFont="1" applyFill="1" applyBorder="1" applyAlignment="1" applyProtection="1">
      <alignment horizontal="right" vertical="center"/>
      <protection locked="0"/>
    </xf>
    <xf numFmtId="2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10" fillId="0" borderId="5" xfId="0" applyNumberFormat="1" applyFont="1" applyFill="1" applyBorder="1" applyAlignment="1" applyProtection="1">
      <alignment horizontal="right" vertical="center"/>
      <protection locked="0"/>
    </xf>
    <xf numFmtId="2" fontId="11" fillId="0" borderId="5" xfId="0" applyNumberFormat="1" applyFont="1" applyFill="1" applyBorder="1" applyAlignment="1" applyProtection="1">
      <alignment horizontal="right" vertical="center" wrapText="1"/>
      <protection locked="0"/>
    </xf>
    <xf numFmtId="2" fontId="11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11" fillId="0" borderId="5" xfId="0" applyNumberFormat="1" applyFont="1" applyFill="1" applyBorder="1" applyAlignment="1" applyProtection="1">
      <alignment horizontal="right" vertical="center"/>
      <protection locked="0"/>
    </xf>
    <xf numFmtId="2" fontId="10" fillId="0" borderId="4" xfId="1" applyNumberFormat="1" applyFont="1" applyFill="1" applyBorder="1" applyAlignment="1" applyProtection="1">
      <alignment vertical="center" wrapText="1"/>
      <protection locked="0"/>
    </xf>
    <xf numFmtId="2" fontId="13" fillId="0" borderId="4" xfId="0" applyNumberFormat="1" applyFont="1" applyFill="1" applyBorder="1" applyAlignment="1" applyProtection="1">
      <alignment vertical="center" wrapText="1"/>
      <protection locked="0"/>
    </xf>
    <xf numFmtId="2" fontId="13" fillId="0" borderId="8" xfId="0" applyNumberFormat="1" applyFont="1" applyFill="1" applyBorder="1" applyAlignment="1" applyProtection="1">
      <alignment vertical="center" wrapText="1"/>
      <protection locked="0"/>
    </xf>
    <xf numFmtId="2" fontId="11" fillId="0" borderId="6" xfId="0" applyNumberFormat="1" applyFont="1" applyFill="1" applyBorder="1" applyAlignment="1" applyProtection="1">
      <alignment horizontal="right" vertical="center" wrapText="1"/>
      <protection locked="0"/>
    </xf>
    <xf numFmtId="2" fontId="11" fillId="0" borderId="6" xfId="0" applyNumberFormat="1" applyFont="1" applyFill="1" applyBorder="1" applyAlignment="1" applyProtection="1">
      <alignment horizontal="right" vertical="center"/>
      <protection locked="0"/>
    </xf>
    <xf numFmtId="2" fontId="11" fillId="0" borderId="7" xfId="0" applyNumberFormat="1" applyFont="1" applyFill="1" applyBorder="1" applyAlignment="1" applyProtection="1">
      <alignment horizontal="right" vertical="center"/>
      <protection locked="0"/>
    </xf>
    <xf numFmtId="2" fontId="11" fillId="0" borderId="1" xfId="1" applyNumberFormat="1" applyFont="1" applyFill="1" applyBorder="1" applyAlignment="1" applyProtection="1">
      <alignment vertical="center" wrapText="1"/>
      <protection locked="0"/>
    </xf>
    <xf numFmtId="2" fontId="11" fillId="0" borderId="1" xfId="0" applyNumberFormat="1" applyFont="1" applyFill="1" applyBorder="1" applyAlignment="1" applyProtection="1">
      <alignment horizontal="right" vertical="center"/>
      <protection locked="0"/>
    </xf>
    <xf numFmtId="2" fontId="11" fillId="0" borderId="1" xfId="0" applyNumberFormat="1" applyFont="1" applyFill="1" applyBorder="1" applyAlignment="1" applyProtection="1">
      <alignment vertical="center" wrapText="1"/>
      <protection locked="0"/>
    </xf>
    <xf numFmtId="2" fontId="10" fillId="0" borderId="5" xfId="1" applyNumberFormat="1" applyFont="1" applyFill="1" applyBorder="1" applyAlignment="1" applyProtection="1">
      <alignment vertical="center" wrapText="1"/>
    </xf>
    <xf numFmtId="2" fontId="11" fillId="0" borderId="1" xfId="0" applyNumberFormat="1" applyFont="1" applyFill="1" applyBorder="1" applyAlignment="1" applyProtection="1">
      <alignment horizontal="right" vertical="center" wrapText="1"/>
    </xf>
    <xf numFmtId="2" fontId="11" fillId="0" borderId="5" xfId="0" applyNumberFormat="1" applyFont="1" applyFill="1" applyBorder="1" applyAlignment="1" applyProtection="1">
      <alignment horizontal="right" vertical="center"/>
    </xf>
    <xf numFmtId="2" fontId="10" fillId="0" borderId="1" xfId="0" applyNumberFormat="1" applyFont="1" applyFill="1" applyBorder="1" applyAlignment="1" applyProtection="1">
      <alignment horizontal="right" vertical="center" wrapText="1"/>
    </xf>
    <xf numFmtId="2" fontId="10" fillId="0" borderId="1" xfId="1" applyNumberFormat="1" applyFont="1" applyFill="1" applyBorder="1" applyAlignment="1" applyProtection="1">
      <alignment vertical="center" wrapText="1"/>
    </xf>
    <xf numFmtId="2" fontId="10" fillId="0" borderId="5" xfId="0" applyNumberFormat="1" applyFont="1" applyFill="1" applyBorder="1" applyAlignment="1" applyProtection="1">
      <alignment horizontal="right" vertical="center"/>
    </xf>
    <xf numFmtId="2" fontId="1" fillId="0" borderId="1" xfId="0" applyNumberFormat="1" applyFont="1" applyFill="1" applyBorder="1"/>
    <xf numFmtId="0" fontId="3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0" fontId="4" fillId="0" borderId="0" xfId="0" applyFont="1" applyFill="1"/>
    <xf numFmtId="0" fontId="0" fillId="0" borderId="0" xfId="0" applyFill="1"/>
    <xf numFmtId="2" fontId="10" fillId="2" borderId="1" xfId="1" applyNumberFormat="1" applyFont="1" applyFill="1" applyBorder="1" applyAlignment="1" applyProtection="1">
      <alignment vertical="center" wrapText="1"/>
      <protection locked="0"/>
    </xf>
    <xf numFmtId="2" fontId="1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top"/>
    </xf>
    <xf numFmtId="2" fontId="11" fillId="0" borderId="7" xfId="0" applyNumberFormat="1" applyFont="1" applyFill="1" applyBorder="1" applyAlignment="1" applyProtection="1">
      <alignment horizontal="right" vertical="center" wrapText="1"/>
      <protection locked="0"/>
    </xf>
    <xf numFmtId="2" fontId="20" fillId="0" borderId="1" xfId="1" applyNumberFormat="1" applyFont="1" applyFill="1" applyBorder="1" applyAlignment="1" applyProtection="1">
      <alignment vertical="center" wrapText="1"/>
      <protection locked="0"/>
    </xf>
    <xf numFmtId="2" fontId="20" fillId="2" borderId="1" xfId="1" applyNumberFormat="1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2" fontId="0" fillId="3" borderId="1" xfId="0" applyNumberFormat="1" applyFill="1" applyBorder="1"/>
    <xf numFmtId="2" fontId="0" fillId="3" borderId="0" xfId="0" applyNumberFormat="1" applyFill="1"/>
    <xf numFmtId="2" fontId="0" fillId="4" borderId="1" xfId="0" applyNumberFormat="1" applyFill="1" applyBorder="1"/>
    <xf numFmtId="2" fontId="0" fillId="4" borderId="0" xfId="0" applyNumberFormat="1" applyFill="1"/>
    <xf numFmtId="2" fontId="1" fillId="3" borderId="1" xfId="0" applyNumberFormat="1" applyFont="1" applyFill="1" applyBorder="1"/>
    <xf numFmtId="2" fontId="10" fillId="4" borderId="1" xfId="1" applyNumberFormat="1" applyFont="1" applyFill="1" applyBorder="1" applyAlignment="1" applyProtection="1">
      <alignment vertical="center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/>
    </xf>
    <xf numFmtId="2" fontId="1" fillId="4" borderId="1" xfId="0" applyNumberFormat="1" applyFont="1" applyFill="1" applyBorder="1"/>
    <xf numFmtId="0" fontId="2" fillId="4" borderId="0" xfId="0" applyFont="1" applyFill="1" applyAlignment="1">
      <alignment horizontal="left"/>
    </xf>
    <xf numFmtId="0" fontId="2" fillId="4" borderId="0" xfId="0" applyFont="1" applyFill="1" applyAlignment="1"/>
    <xf numFmtId="0" fontId="0" fillId="4" borderId="0" xfId="0" applyFill="1"/>
    <xf numFmtId="0" fontId="5" fillId="4" borderId="0" xfId="0" applyFont="1" applyFill="1"/>
    <xf numFmtId="0" fontId="4" fillId="4" borderId="0" xfId="0" applyFont="1" applyFill="1"/>
    <xf numFmtId="0" fontId="3" fillId="4" borderId="0" xfId="0" applyFont="1" applyFill="1" applyBorder="1" applyAlignment="1"/>
    <xf numFmtId="0" fontId="5" fillId="4" borderId="0" xfId="0" applyFont="1" applyFill="1" applyAlignment="1">
      <alignment horizontal="left"/>
    </xf>
    <xf numFmtId="0" fontId="6" fillId="4" borderId="0" xfId="0" applyFont="1" applyFill="1" applyAlignment="1"/>
    <xf numFmtId="0" fontId="6" fillId="4" borderId="0" xfId="0" applyFont="1" applyFill="1" applyBorder="1" applyAlignment="1"/>
    <xf numFmtId="0" fontId="4" fillId="4" borderId="0" xfId="0" applyFont="1" applyFill="1" applyBorder="1" applyAlignment="1"/>
    <xf numFmtId="2" fontId="10" fillId="4" borderId="4" xfId="1" applyNumberFormat="1" applyFont="1" applyFill="1" applyBorder="1" applyAlignment="1" applyProtection="1">
      <alignment vertical="center" wrapText="1"/>
      <protection locked="0"/>
    </xf>
    <xf numFmtId="2" fontId="10" fillId="4" borderId="6" xfId="1" applyNumberFormat="1" applyFont="1" applyFill="1" applyBorder="1" applyAlignment="1" applyProtection="1">
      <alignment vertical="center" wrapText="1"/>
      <protection locked="0"/>
    </xf>
    <xf numFmtId="2" fontId="13" fillId="4" borderId="4" xfId="0" applyNumberFormat="1" applyFont="1" applyFill="1" applyBorder="1" applyAlignment="1" applyProtection="1">
      <alignment vertical="center" wrapText="1"/>
      <protection locked="0"/>
    </xf>
    <xf numFmtId="2" fontId="10" fillId="4" borderId="5" xfId="1" applyNumberFormat="1" applyFont="1" applyFill="1" applyBorder="1" applyAlignment="1" applyProtection="1">
      <alignment vertical="center" wrapText="1"/>
    </xf>
    <xf numFmtId="2" fontId="10" fillId="4" borderId="1" xfId="1" applyNumberFormat="1" applyFont="1" applyFill="1" applyBorder="1" applyAlignment="1" applyProtection="1">
      <alignment vertical="center" wrapText="1"/>
    </xf>
    <xf numFmtId="0" fontId="16" fillId="4" borderId="9" xfId="0" applyFont="1" applyFill="1" applyBorder="1"/>
    <xf numFmtId="0" fontId="16" fillId="4" borderId="0" xfId="0" applyFont="1" applyFill="1"/>
    <xf numFmtId="0" fontId="0" fillId="3" borderId="0" xfId="0" applyFill="1"/>
    <xf numFmtId="0" fontId="0" fillId="3" borderId="9" xfId="0" applyFill="1" applyBorder="1"/>
    <xf numFmtId="0" fontId="0" fillId="4" borderId="9" xfId="0" applyFill="1" applyBorder="1"/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0" fillId="4" borderId="0" xfId="0" applyFill="1" applyBorder="1"/>
    <xf numFmtId="2" fontId="0" fillId="5" borderId="1" xfId="0" applyNumberFormat="1" applyFill="1" applyBorder="1"/>
    <xf numFmtId="2" fontId="19" fillId="3" borderId="1" xfId="0" applyNumberFormat="1" applyFont="1" applyFill="1" applyBorder="1"/>
    <xf numFmtId="2" fontId="1" fillId="6" borderId="1" xfId="0" applyNumberFormat="1" applyFont="1" applyFill="1" applyBorder="1"/>
    <xf numFmtId="2" fontId="0" fillId="6" borderId="0" xfId="0" applyNumberFormat="1" applyFill="1"/>
    <xf numFmtId="0" fontId="11" fillId="0" borderId="6" xfId="0" applyFont="1" applyFill="1" applyBorder="1" applyAlignment="1" applyProtection="1">
      <alignment vertical="center" wrapText="1"/>
      <protection locked="0"/>
    </xf>
    <xf numFmtId="4" fontId="10" fillId="0" borderId="12" xfId="0" applyNumberFormat="1" applyFont="1" applyFill="1" applyBorder="1" applyAlignment="1" applyProtection="1">
      <alignment vertical="center" wrapText="1"/>
      <protection locked="0"/>
    </xf>
    <xf numFmtId="2" fontId="10" fillId="4" borderId="5" xfId="1" applyNumberFormat="1" applyFont="1" applyFill="1" applyBorder="1" applyAlignment="1" applyProtection="1">
      <alignment vertical="center" wrapText="1"/>
      <protection locked="0"/>
    </xf>
    <xf numFmtId="2" fontId="10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0" fillId="0" borderId="0" xfId="0" applyAlignme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7" xfId="0" applyNumberFormat="1" applyFont="1" applyFill="1" applyBorder="1" applyAlignment="1" applyProtection="1">
      <alignment vertical="center" wrapText="1"/>
      <protection locked="0"/>
    </xf>
    <xf numFmtId="49" fontId="11" fillId="0" borderId="5" xfId="0" applyNumberFormat="1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top" wrapText="1"/>
      <protection locked="0"/>
    </xf>
    <xf numFmtId="0" fontId="11" fillId="4" borderId="7" xfId="0" applyFont="1" applyFill="1" applyBorder="1" applyAlignment="1" applyProtection="1">
      <alignment horizontal="center" vertical="top" wrapText="1"/>
      <protection locked="0"/>
    </xf>
    <xf numFmtId="0" fontId="11" fillId="4" borderId="5" xfId="0" applyFont="1" applyFill="1" applyBorder="1" applyAlignment="1" applyProtection="1">
      <alignment horizontal="center" vertical="top" wrapText="1"/>
      <protection locked="0"/>
    </xf>
    <xf numFmtId="2" fontId="9" fillId="0" borderId="3" xfId="0" applyNumberFormat="1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5" fillId="0" borderId="15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0" fillId="0" borderId="6" xfId="0" applyFont="1" applyFill="1" applyBorder="1" applyAlignment="1" applyProtection="1">
      <alignment horizontal="center" vertical="top" wrapText="1"/>
      <protection locked="0"/>
    </xf>
    <xf numFmtId="0" fontId="10" fillId="0" borderId="7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20" fillId="2" borderId="7" xfId="0" applyFont="1" applyFill="1" applyBorder="1" applyAlignment="1" applyProtection="1">
      <alignment horizontal="center" vertical="top" wrapText="1"/>
      <protection locked="0"/>
    </xf>
    <xf numFmtId="0" fontId="20" fillId="2" borderId="5" xfId="0" applyFont="1" applyFill="1" applyBorder="1" applyAlignment="1" applyProtection="1">
      <alignment horizontal="center" vertical="top" wrapText="1"/>
      <protection locked="0"/>
    </xf>
    <xf numFmtId="0" fontId="9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justify" vertical="top" wrapText="1"/>
    </xf>
    <xf numFmtId="0" fontId="9" fillId="0" borderId="4" xfId="0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top" wrapText="1"/>
      <protection locked="0"/>
    </xf>
    <xf numFmtId="0" fontId="11" fillId="2" borderId="7" xfId="0" applyFont="1" applyFill="1" applyBorder="1" applyAlignment="1" applyProtection="1">
      <alignment horizontal="center" vertical="top" wrapText="1"/>
      <protection locked="0"/>
    </xf>
    <xf numFmtId="0" fontId="11" fillId="2" borderId="5" xfId="0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5" xfId="0" applyFont="1" applyFill="1" applyBorder="1" applyAlignment="1" applyProtection="1">
      <alignment horizontal="center" vertical="top" wrapText="1"/>
      <protection locked="0"/>
    </xf>
    <xf numFmtId="0" fontId="9" fillId="4" borderId="1" xfId="0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4" xfId="0" applyNumberFormat="1" applyFont="1" applyFill="1" applyBorder="1" applyAlignment="1" applyProtection="1">
      <alignment horizontal="left" vertical="center" wrapText="1"/>
      <protection locked="0"/>
    </xf>
    <xf numFmtId="0" fontId="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8" xfId="0" applyFont="1" applyFill="1" applyBorder="1" applyAlignment="1" applyProtection="1">
      <alignment horizontal="justify" vertical="top" wrapText="1"/>
      <protection locked="0"/>
    </xf>
    <xf numFmtId="0" fontId="11" fillId="0" borderId="1" xfId="0" applyFont="1" applyFill="1" applyBorder="1" applyAlignment="1" applyProtection="1">
      <alignment horizontal="justify" vertical="top" wrapText="1"/>
      <protection locked="0"/>
    </xf>
    <xf numFmtId="0" fontId="0" fillId="0" borderId="4" xfId="0" applyBorder="1" applyAlignment="1">
      <alignment vertical="center"/>
    </xf>
    <xf numFmtId="0" fontId="0" fillId="0" borderId="8" xfId="0" applyBorder="1" applyAlignment="1"/>
    <xf numFmtId="0" fontId="0" fillId="0" borderId="4" xfId="0" applyBorder="1" applyAlignment="1">
      <alignment wrapText="1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top" wrapText="1"/>
      <protection locked="0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6" xfId="0" applyFont="1" applyFill="1" applyBorder="1" applyAlignment="1" applyProtection="1">
      <alignment vertical="center" wrapText="1"/>
      <protection locked="0"/>
    </xf>
    <xf numFmtId="0" fontId="20" fillId="0" borderId="6" xfId="0" applyFont="1" applyFill="1" applyBorder="1" applyAlignment="1" applyProtection="1">
      <alignment horizontal="center" vertical="center" wrapText="1"/>
      <protection locked="0"/>
    </xf>
    <xf numFmtId="0" fontId="20" fillId="0" borderId="7" xfId="0" applyFont="1" applyFill="1" applyBorder="1" applyAlignment="1" applyProtection="1">
      <alignment horizontal="center" vertical="center" wrapText="1"/>
      <protection locked="0"/>
    </xf>
    <xf numFmtId="0" fontId="20" fillId="2" borderId="6" xfId="0" applyFont="1" applyFill="1" applyBorder="1" applyAlignment="1" applyProtection="1">
      <alignment horizontal="center" vertical="center" wrapText="1"/>
      <protection locked="0"/>
    </xf>
    <xf numFmtId="0" fontId="20" fillId="2" borderId="7" xfId="0" applyFont="1" applyFill="1" applyBorder="1" applyAlignment="1" applyProtection="1">
      <alignment horizontal="center" vertical="center" wrapText="1"/>
      <protection locked="0"/>
    </xf>
    <xf numFmtId="0" fontId="20" fillId="2" borderId="5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0" fontId="9" fillId="0" borderId="5" xfId="0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/>
    <xf numFmtId="0" fontId="0" fillId="0" borderId="2" xfId="0" applyBorder="1"/>
    <xf numFmtId="0" fontId="9" fillId="0" borderId="15" xfId="0" applyNumberFormat="1" applyFont="1" applyFill="1" applyBorder="1" applyAlignment="1">
      <alignment horizontal="left" vertical="center" wrapText="1"/>
    </xf>
    <xf numFmtId="0" fontId="0" fillId="0" borderId="0" xfId="0" applyBorder="1" applyAlignment="1"/>
    <xf numFmtId="0" fontId="0" fillId="0" borderId="12" xfId="0" applyBorder="1" applyAlignment="1"/>
    <xf numFmtId="0" fontId="0" fillId="0" borderId="0" xfId="0" applyBorder="1"/>
    <xf numFmtId="0" fontId="0" fillId="0" borderId="12" xfId="0" applyBorder="1"/>
    <xf numFmtId="0" fontId="9" fillId="0" borderId="13" xfId="0" applyNumberFormat="1" applyFont="1" applyFill="1" applyBorder="1" applyAlignment="1">
      <alignment horizontal="left" vertical="center" wrapText="1"/>
    </xf>
    <xf numFmtId="0" fontId="0" fillId="0" borderId="9" xfId="0" applyBorder="1"/>
    <xf numFmtId="0" fontId="0" fillId="0" borderId="14" xfId="0" applyBorder="1"/>
    <xf numFmtId="49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3" xfId="0" applyNumberFormat="1" applyFont="1" applyFill="1" applyBorder="1" applyAlignment="1" applyProtection="1">
      <alignment vertical="center" wrapText="1"/>
      <protection locked="0"/>
    </xf>
    <xf numFmtId="0" fontId="0" fillId="0" borderId="9" xfId="0" applyNumberFormat="1" applyBorder="1" applyAlignment="1">
      <alignment wrapText="1"/>
    </xf>
    <xf numFmtId="0" fontId="0" fillId="0" borderId="14" xfId="0" applyNumberFormat="1" applyBorder="1" applyAlignment="1">
      <alignment wrapText="1"/>
    </xf>
    <xf numFmtId="0" fontId="1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NumberFormat="1" applyBorder="1" applyAlignment="1">
      <alignment wrapText="1"/>
    </xf>
    <xf numFmtId="0" fontId="0" fillId="0" borderId="2" xfId="0" applyNumberFormat="1" applyBorder="1" applyAlignment="1">
      <alignment wrapText="1"/>
    </xf>
    <xf numFmtId="0" fontId="11" fillId="0" borderId="15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Border="1" applyAlignment="1">
      <alignment wrapText="1"/>
    </xf>
    <xf numFmtId="0" fontId="0" fillId="0" borderId="12" xfId="0" applyNumberFormat="1" applyBorder="1" applyAlignment="1">
      <alignment wrapText="1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0" fillId="0" borderId="4" xfId="0" applyBorder="1" applyAlignment="1"/>
    <xf numFmtId="0" fontId="16" fillId="0" borderId="0" xfId="0" applyFont="1" applyBorder="1" applyAlignment="1"/>
    <xf numFmtId="0" fontId="4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4" fillId="0" borderId="9" xfId="0" applyFont="1" applyBorder="1" applyAlignment="1"/>
    <xf numFmtId="0" fontId="9" fillId="0" borderId="9" xfId="0" applyFont="1" applyBorder="1" applyAlignment="1"/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Fill="1" applyBorder="1" applyAlignment="1" applyProtection="1">
      <alignment horizontal="left" vertical="top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2" fontId="9" fillId="4" borderId="3" xfId="0" applyNumberFormat="1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8" xfId="0" applyFont="1" applyFill="1" applyBorder="1" applyAlignment="1">
      <alignment horizontal="left" vertical="top" wrapText="1"/>
    </xf>
    <xf numFmtId="0" fontId="10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7" xfId="0" applyFont="1" applyFill="1" applyBorder="1" applyAlignment="1" applyProtection="1">
      <alignment horizontal="center" vertical="center" wrapText="1"/>
      <protection locked="0"/>
    </xf>
    <xf numFmtId="0" fontId="10" fillId="4" borderId="5" xfId="0" applyFont="1" applyFill="1" applyBorder="1" applyAlignment="1" applyProtection="1">
      <alignment horizontal="center" vertical="center" wrapText="1"/>
      <protection locked="0"/>
    </xf>
    <xf numFmtId="0" fontId="9" fillId="4" borderId="3" xfId="0" applyNumberFormat="1" applyFont="1" applyFill="1" applyBorder="1" applyAlignment="1">
      <alignment horizontal="left" vertical="center" wrapText="1"/>
    </xf>
    <xf numFmtId="0" fontId="0" fillId="4" borderId="4" xfId="0" applyFill="1" applyBorder="1"/>
    <xf numFmtId="0" fontId="0" fillId="4" borderId="8" xfId="0" applyFill="1" applyBorder="1"/>
    <xf numFmtId="0" fontId="11" fillId="4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4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8" xfId="0" applyNumberFormat="1" applyFont="1" applyFill="1" applyBorder="1" applyAlignment="1" applyProtection="1">
      <alignment horizontal="left" vertical="center" wrapText="1"/>
      <protection locked="0"/>
    </xf>
    <xf numFmtId="0" fontId="9" fillId="4" borderId="3" xfId="0" applyFont="1" applyFill="1" applyBorder="1" applyAlignment="1">
      <alignment horizontal="justify" vertical="top" wrapText="1"/>
    </xf>
    <xf numFmtId="0" fontId="9" fillId="4" borderId="4" xfId="0" applyFont="1" applyFill="1" applyBorder="1" applyAlignment="1">
      <alignment horizontal="justify" vertical="top" wrapText="1"/>
    </xf>
    <xf numFmtId="0" fontId="9" fillId="4" borderId="8" xfId="0" applyFont="1" applyFill="1" applyBorder="1" applyAlignment="1">
      <alignment horizontal="justify" vertical="top" wrapText="1"/>
    </xf>
    <xf numFmtId="0" fontId="11" fillId="4" borderId="13" xfId="0" applyNumberFormat="1" applyFont="1" applyFill="1" applyBorder="1" applyAlignment="1" applyProtection="1">
      <alignment vertical="center" wrapText="1"/>
      <protection locked="0"/>
    </xf>
    <xf numFmtId="0" fontId="0" fillId="4" borderId="9" xfId="0" applyNumberFormat="1" applyFill="1" applyBorder="1" applyAlignment="1">
      <alignment wrapText="1"/>
    </xf>
    <xf numFmtId="0" fontId="0" fillId="4" borderId="14" xfId="0" applyNumberFormat="1" applyFill="1" applyBorder="1" applyAlignment="1">
      <alignment wrapText="1"/>
    </xf>
    <xf numFmtId="0" fontId="11" fillId="4" borderId="3" xfId="0" applyNumberFormat="1" applyFont="1" applyFill="1" applyBorder="1" applyAlignment="1" applyProtection="1">
      <alignment vertical="center" wrapText="1"/>
      <protection locked="0"/>
    </xf>
    <xf numFmtId="0" fontId="0" fillId="4" borderId="4" xfId="0" applyNumberFormat="1" applyFill="1" applyBorder="1" applyAlignment="1">
      <alignment wrapText="1"/>
    </xf>
    <xf numFmtId="0" fontId="0" fillId="4" borderId="8" xfId="0" applyNumberFormat="1" applyFill="1" applyBorder="1" applyAlignment="1">
      <alignment wrapText="1"/>
    </xf>
    <xf numFmtId="0" fontId="9" fillId="4" borderId="3" xfId="0" applyNumberFormat="1" applyFont="1" applyFill="1" applyBorder="1" applyAlignment="1" applyProtection="1">
      <alignment horizontal="left" vertical="center" wrapText="1"/>
      <protection locked="0"/>
    </xf>
    <xf numFmtId="0" fontId="9" fillId="4" borderId="4" xfId="0" applyNumberFormat="1" applyFont="1" applyFill="1" applyBorder="1" applyAlignment="1" applyProtection="1">
      <alignment horizontal="left" vertical="center" wrapText="1"/>
      <protection locked="0"/>
    </xf>
    <xf numFmtId="0" fontId="9" fillId="4" borderId="8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6" xfId="0" applyNumberFormat="1" applyFont="1" applyFill="1" applyBorder="1" applyAlignment="1" applyProtection="1">
      <alignment horizontal="justify" vertical="top" wrapText="1"/>
      <protection locked="0"/>
    </xf>
    <xf numFmtId="164" fontId="11" fillId="0" borderId="7" xfId="0" applyNumberFormat="1" applyFont="1" applyFill="1" applyBorder="1" applyAlignment="1" applyProtection="1">
      <alignment horizontal="justify" vertical="top" wrapText="1"/>
      <protection locked="0"/>
    </xf>
    <xf numFmtId="164" fontId="11" fillId="0" borderId="5" xfId="0" applyNumberFormat="1" applyFont="1" applyFill="1" applyBorder="1" applyAlignment="1" applyProtection="1">
      <alignment horizontal="justify" vertical="top" wrapText="1"/>
      <protection locked="0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6" xfId="0" applyFont="1" applyFill="1" applyBorder="1" applyAlignment="1" applyProtection="1">
      <alignment horizontal="center" vertical="center" wrapText="1"/>
      <protection locked="0"/>
    </xf>
    <xf numFmtId="0" fontId="15" fillId="4" borderId="7" xfId="0" applyFont="1" applyFill="1" applyBorder="1" applyAlignment="1" applyProtection="1">
      <alignment horizontal="center" vertical="center" wrapText="1"/>
      <protection locked="0"/>
    </xf>
    <xf numFmtId="0" fontId="15" fillId="4" borderId="5" xfId="0" applyFont="1" applyFill="1" applyBorder="1" applyAlignment="1" applyProtection="1">
      <alignment horizontal="center" vertical="center" wrapText="1"/>
      <protection locked="0"/>
    </xf>
    <xf numFmtId="49" fontId="11" fillId="4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11" xfId="0" applyNumberFormat="1" applyFont="1" applyFill="1" applyBorder="1" applyAlignment="1">
      <alignment horizontal="left" vertical="center" wrapText="1"/>
    </xf>
    <xf numFmtId="0" fontId="0" fillId="4" borderId="11" xfId="0" applyFill="1" applyBorder="1"/>
    <xf numFmtId="0" fontId="9" fillId="4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/>
    <xf numFmtId="0" fontId="11" fillId="4" borderId="10" xfId="0" applyNumberFormat="1" applyFont="1" applyFill="1" applyBorder="1" applyAlignment="1" applyProtection="1">
      <alignment vertical="center" wrapText="1"/>
      <protection locked="0"/>
    </xf>
    <xf numFmtId="0" fontId="0" fillId="4" borderId="11" xfId="0" applyNumberFormat="1" applyFill="1" applyBorder="1" applyAlignment="1">
      <alignment wrapText="1"/>
    </xf>
    <xf numFmtId="0" fontId="0" fillId="4" borderId="2" xfId="0" applyNumberFormat="1" applyFill="1" applyBorder="1" applyAlignment="1">
      <alignment wrapText="1"/>
    </xf>
    <xf numFmtId="0" fontId="0" fillId="0" borderId="14" xfId="0" applyBorder="1" applyAlignment="1">
      <alignment wrapText="1"/>
    </xf>
    <xf numFmtId="49" fontId="11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/>
    <xf numFmtId="0" fontId="0" fillId="0" borderId="2" xfId="0" applyBorder="1" applyAlignment="1"/>
    <xf numFmtId="0" fontId="11" fillId="4" borderId="15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2" fontId="9" fillId="0" borderId="13" xfId="0" applyNumberFormat="1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1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9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9" fillId="4" borderId="10" xfId="0" applyNumberFormat="1" applyFont="1" applyFill="1" applyBorder="1" applyAlignment="1">
      <alignment horizontal="left" vertical="center" wrapText="1"/>
    </xf>
    <xf numFmtId="0" fontId="0" fillId="4" borderId="2" xfId="0" applyFill="1" applyBorder="1"/>
    <xf numFmtId="0" fontId="9" fillId="4" borderId="13" xfId="0" applyNumberFormat="1" applyFont="1" applyFill="1" applyBorder="1" applyAlignment="1">
      <alignment horizontal="left" vertical="center" wrapText="1"/>
    </xf>
    <xf numFmtId="0" fontId="0" fillId="0" borderId="14" xfId="0" applyBorder="1" applyAlignment="1"/>
    <xf numFmtId="0" fontId="9" fillId="4" borderId="15" xfId="0" applyNumberFormat="1" applyFont="1" applyFill="1" applyBorder="1" applyAlignment="1">
      <alignment horizontal="left" vertical="center" wrapText="1"/>
    </xf>
    <xf numFmtId="49" fontId="11" fillId="4" borderId="3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4" xfId="0" applyNumberFormat="1" applyFont="1" applyFill="1" applyBorder="1" applyAlignment="1" applyProtection="1">
      <alignment horizontal="left" vertical="center" wrapText="1"/>
      <protection locked="0"/>
    </xf>
    <xf numFmtId="49" fontId="11" fillId="4" borderId="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vertical="center" wrapText="1"/>
      <protection locked="0"/>
    </xf>
    <xf numFmtId="2" fontId="9" fillId="0" borderId="10" xfId="0" applyNumberFormat="1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80"/>
  <sheetViews>
    <sheetView view="pageBreakPreview" topLeftCell="A172" zoomScale="85" zoomScaleSheetLayoutView="100" workbookViewId="0">
      <selection activeCell="O35" sqref="O35:O41"/>
    </sheetView>
  </sheetViews>
  <sheetFormatPr defaultRowHeight="12.75" x14ac:dyDescent="0.2"/>
  <cols>
    <col min="2" max="2" width="18.28515625" customWidth="1"/>
    <col min="5" max="5" width="12.85546875" customWidth="1"/>
    <col min="6" max="6" width="11" bestFit="1" customWidth="1"/>
    <col min="7" max="7" width="9" customWidth="1"/>
    <col min="8" max="8" width="8" customWidth="1"/>
    <col min="9" max="9" width="9.7109375" style="64" customWidth="1"/>
    <col min="10" max="10" width="7.7109375" customWidth="1"/>
    <col min="11" max="11" width="9.85546875" customWidth="1"/>
    <col min="12" max="12" width="7.42578125" customWidth="1"/>
    <col min="14" max="14" width="8" customWidth="1"/>
    <col min="15" max="15" width="20.7109375" customWidth="1"/>
  </cols>
  <sheetData>
    <row r="1" spans="1:34" ht="15.75" x14ac:dyDescent="0.25">
      <c r="B1" s="2"/>
      <c r="F1" s="3" t="s">
        <v>113</v>
      </c>
      <c r="G1" s="4"/>
      <c r="H1" s="4"/>
      <c r="I1" s="60"/>
    </row>
    <row r="2" spans="1:34" ht="15.75" x14ac:dyDescent="0.25">
      <c r="B2" s="2"/>
      <c r="F2" s="5" t="s">
        <v>40</v>
      </c>
      <c r="G2" s="4"/>
      <c r="H2" s="4"/>
      <c r="I2" s="60"/>
    </row>
    <row r="3" spans="1:34" ht="15.75" x14ac:dyDescent="0.25">
      <c r="B3" s="2"/>
      <c r="D3" s="28" t="s">
        <v>72</v>
      </c>
      <c r="G3" s="4"/>
      <c r="H3" s="4"/>
      <c r="I3" s="60"/>
    </row>
    <row r="4" spans="1:34" ht="15.75" x14ac:dyDescent="0.25">
      <c r="B4" s="2"/>
      <c r="E4" s="3"/>
      <c r="F4" s="7" t="s">
        <v>41</v>
      </c>
      <c r="G4" s="4"/>
      <c r="H4" s="4"/>
      <c r="I4" s="60"/>
    </row>
    <row r="5" spans="1:34" ht="6.75" customHeight="1" x14ac:dyDescent="0.25">
      <c r="B5" s="2"/>
      <c r="E5" s="3"/>
      <c r="F5" s="6"/>
      <c r="G5" s="4"/>
      <c r="H5" s="4"/>
      <c r="I5" s="60"/>
    </row>
    <row r="6" spans="1:34" ht="15.75" x14ac:dyDescent="0.25">
      <c r="B6" s="6"/>
      <c r="C6" s="6"/>
      <c r="D6" s="6"/>
      <c r="F6" s="8" t="s">
        <v>218</v>
      </c>
      <c r="G6" s="4"/>
      <c r="H6" s="4"/>
      <c r="I6" s="60"/>
    </row>
    <row r="7" spans="1:34" ht="15.75" x14ac:dyDescent="0.25">
      <c r="B7" s="6"/>
      <c r="C7" s="9"/>
      <c r="D7" s="9"/>
      <c r="F7" s="10"/>
      <c r="G7" s="4" t="s">
        <v>42</v>
      </c>
      <c r="H7" s="4"/>
      <c r="I7" s="60"/>
    </row>
    <row r="8" spans="1:34" ht="6.75" customHeight="1" x14ac:dyDescent="0.25">
      <c r="B8" s="6"/>
      <c r="C8" s="6"/>
      <c r="D8" s="6"/>
      <c r="E8" s="6"/>
      <c r="F8" s="6"/>
      <c r="G8" s="4"/>
      <c r="H8" s="4"/>
      <c r="I8" s="60"/>
    </row>
    <row r="9" spans="1:34" ht="15.75" x14ac:dyDescent="0.25">
      <c r="B9" s="11" t="s">
        <v>43</v>
      </c>
      <c r="C9" s="6"/>
      <c r="D9" s="6"/>
      <c r="E9" s="12"/>
      <c r="F9" s="12"/>
      <c r="G9" s="12"/>
      <c r="H9" s="12"/>
      <c r="I9" s="61"/>
      <c r="J9" s="13"/>
    </row>
    <row r="10" spans="1:34" ht="48.75" customHeight="1" x14ac:dyDescent="0.25">
      <c r="B10" s="145" t="s">
        <v>198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86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</row>
    <row r="11" spans="1:34" ht="6.75" customHeight="1" x14ac:dyDescent="0.25">
      <c r="B11" s="11"/>
      <c r="C11" s="14"/>
      <c r="D11" s="14"/>
      <c r="E11" s="15"/>
      <c r="F11" s="15"/>
      <c r="G11" s="15"/>
      <c r="H11" s="15"/>
      <c r="I11" s="62"/>
      <c r="J11" s="16"/>
    </row>
    <row r="12" spans="1:34" ht="15.75" x14ac:dyDescent="0.25">
      <c r="B12" s="14" t="s">
        <v>103</v>
      </c>
      <c r="C12" s="14"/>
      <c r="D12" s="14"/>
      <c r="E12" s="14"/>
      <c r="F12" s="14"/>
      <c r="G12" s="6"/>
      <c r="H12" s="6"/>
      <c r="I12" s="63"/>
      <c r="J12" s="17"/>
    </row>
    <row r="13" spans="1:34" ht="9.75" customHeight="1" x14ac:dyDescent="0.25">
      <c r="B13" s="11"/>
      <c r="C13" s="14"/>
      <c r="D13" s="14"/>
      <c r="E13" s="14"/>
      <c r="F13" s="14"/>
      <c r="G13" s="6"/>
      <c r="H13" s="6"/>
      <c r="I13" s="63"/>
      <c r="J13" s="17"/>
    </row>
    <row r="14" spans="1:34" ht="22.5" customHeight="1" x14ac:dyDescent="0.2">
      <c r="A14" s="148" t="s">
        <v>44</v>
      </c>
      <c r="B14" s="148" t="s">
        <v>45</v>
      </c>
      <c r="C14" s="148" t="s">
        <v>46</v>
      </c>
      <c r="D14" s="148"/>
      <c r="E14" s="148" t="s">
        <v>47</v>
      </c>
      <c r="F14" s="148" t="s">
        <v>7</v>
      </c>
      <c r="G14" s="149" t="s">
        <v>8</v>
      </c>
      <c r="H14" s="149"/>
      <c r="I14" s="149" t="s">
        <v>9</v>
      </c>
      <c r="J14" s="149"/>
      <c r="K14" s="149" t="s">
        <v>10</v>
      </c>
      <c r="L14" s="149"/>
      <c r="M14" s="149" t="s">
        <v>219</v>
      </c>
      <c r="N14" s="149"/>
      <c r="O14" s="164" t="s">
        <v>49</v>
      </c>
    </row>
    <row r="15" spans="1:34" ht="16.5" customHeight="1" x14ac:dyDescent="0.2">
      <c r="A15" s="148"/>
      <c r="B15" s="148"/>
      <c r="C15" s="148"/>
      <c r="D15" s="148"/>
      <c r="E15" s="148"/>
      <c r="F15" s="148"/>
      <c r="G15" s="149"/>
      <c r="H15" s="149"/>
      <c r="I15" s="149"/>
      <c r="J15" s="149"/>
      <c r="K15" s="149"/>
      <c r="L15" s="149"/>
      <c r="M15" s="149"/>
      <c r="N15" s="149"/>
      <c r="O15" s="164"/>
    </row>
    <row r="16" spans="1:34" ht="63" customHeight="1" x14ac:dyDescent="0.2">
      <c r="A16" s="148"/>
      <c r="B16" s="148"/>
      <c r="C16" s="85" t="s">
        <v>50</v>
      </c>
      <c r="D16" s="85" t="s">
        <v>51</v>
      </c>
      <c r="E16" s="148"/>
      <c r="F16" s="148"/>
      <c r="G16" s="85" t="s">
        <v>52</v>
      </c>
      <c r="H16" s="85" t="s">
        <v>53</v>
      </c>
      <c r="I16" s="85" t="s">
        <v>52</v>
      </c>
      <c r="J16" s="85" t="s">
        <v>53</v>
      </c>
      <c r="K16" s="85" t="s">
        <v>52</v>
      </c>
      <c r="L16" s="85" t="s">
        <v>53</v>
      </c>
      <c r="M16" s="85" t="s">
        <v>52</v>
      </c>
      <c r="N16" s="85" t="s">
        <v>53</v>
      </c>
      <c r="O16" s="164"/>
    </row>
    <row r="17" spans="1:15" ht="12.75" customHeight="1" x14ac:dyDescent="0.2">
      <c r="A17" s="165" t="s">
        <v>74</v>
      </c>
      <c r="B17" s="166"/>
      <c r="C17" s="166"/>
      <c r="D17" s="166"/>
      <c r="E17" s="166"/>
      <c r="F17" s="166"/>
      <c r="G17" s="167"/>
      <c r="H17" s="167"/>
      <c r="I17" s="167"/>
      <c r="J17" s="167"/>
      <c r="K17" s="167"/>
      <c r="L17" s="167"/>
      <c r="M17" s="167"/>
      <c r="N17" s="167"/>
      <c r="O17" s="168"/>
    </row>
    <row r="18" spans="1:15" ht="12.75" customHeight="1" x14ac:dyDescent="0.2">
      <c r="A18" s="165" t="s">
        <v>151</v>
      </c>
      <c r="B18" s="166"/>
      <c r="C18" s="166"/>
      <c r="D18" s="166"/>
      <c r="E18" s="166"/>
      <c r="F18" s="166"/>
      <c r="G18" s="167"/>
      <c r="H18" s="167"/>
      <c r="I18" s="167"/>
      <c r="J18" s="167"/>
      <c r="K18" s="167"/>
      <c r="L18" s="167"/>
      <c r="M18" s="167"/>
      <c r="N18" s="167"/>
      <c r="O18" s="168"/>
    </row>
    <row r="19" spans="1:15" ht="12.75" customHeight="1" x14ac:dyDescent="0.2">
      <c r="A19" s="165" t="s">
        <v>152</v>
      </c>
      <c r="B19" s="166"/>
      <c r="C19" s="166"/>
      <c r="D19" s="166"/>
      <c r="E19" s="166"/>
      <c r="F19" s="166"/>
      <c r="G19" s="167"/>
      <c r="H19" s="167"/>
      <c r="I19" s="167"/>
      <c r="J19" s="167"/>
      <c r="K19" s="167"/>
      <c r="L19" s="167"/>
      <c r="M19" s="167"/>
      <c r="N19" s="167"/>
      <c r="O19" s="168"/>
    </row>
    <row r="20" spans="1:15" ht="12.75" customHeight="1" x14ac:dyDescent="0.2">
      <c r="A20" s="150" t="s">
        <v>54</v>
      </c>
      <c r="B20" s="169" t="s">
        <v>159</v>
      </c>
      <c r="C20" s="170"/>
      <c r="D20" s="171"/>
      <c r="E20" s="18" t="s">
        <v>55</v>
      </c>
      <c r="F20" s="36">
        <f t="shared" ref="F20:N20" si="0">F22+F23+F24+F25+F26</f>
        <v>255.38000000000002</v>
      </c>
      <c r="G20" s="36">
        <f t="shared" si="0"/>
        <v>1.7397100000000001</v>
      </c>
      <c r="H20" s="36">
        <f t="shared" si="0"/>
        <v>0.68122405826611321</v>
      </c>
      <c r="I20" s="36">
        <f t="shared" si="0"/>
        <v>134.92471</v>
      </c>
      <c r="J20" s="36">
        <f t="shared" si="0"/>
        <v>52.832919570835614</v>
      </c>
      <c r="K20" s="36">
        <f t="shared" si="0"/>
        <v>163.42471</v>
      </c>
      <c r="L20" s="36">
        <f t="shared" si="0"/>
        <v>63.992759808912204</v>
      </c>
      <c r="M20" s="36">
        <f t="shared" si="0"/>
        <v>255.37692000000001</v>
      </c>
      <c r="N20" s="36">
        <f t="shared" si="0"/>
        <v>99.998793954107597</v>
      </c>
      <c r="O20" s="178"/>
    </row>
    <row r="21" spans="1:15" ht="21" customHeight="1" x14ac:dyDescent="0.2">
      <c r="A21" s="151"/>
      <c r="B21" s="172"/>
      <c r="C21" s="173"/>
      <c r="D21" s="174"/>
      <c r="E21" s="19" t="s">
        <v>48</v>
      </c>
      <c r="F21" s="44"/>
      <c r="G21" s="44"/>
      <c r="H21" s="44"/>
      <c r="I21" s="44"/>
      <c r="J21" s="44"/>
      <c r="K21" s="44"/>
      <c r="L21" s="44"/>
      <c r="M21" s="44"/>
      <c r="N21" s="44"/>
      <c r="O21" s="179"/>
    </row>
    <row r="22" spans="1:15" ht="25.5" x14ac:dyDescent="0.2">
      <c r="A22" s="151"/>
      <c r="B22" s="172"/>
      <c r="C22" s="173"/>
      <c r="D22" s="174"/>
      <c r="E22" s="20" t="s">
        <v>56</v>
      </c>
      <c r="F22" s="36">
        <v>0</v>
      </c>
      <c r="G22" s="36"/>
      <c r="H22" s="36"/>
      <c r="I22" s="36"/>
      <c r="J22" s="36"/>
      <c r="K22" s="36"/>
      <c r="L22" s="36"/>
      <c r="M22" s="36"/>
      <c r="N22" s="36"/>
      <c r="O22" s="179"/>
    </row>
    <row r="23" spans="1:15" ht="38.25" x14ac:dyDescent="0.2">
      <c r="A23" s="151"/>
      <c r="B23" s="172"/>
      <c r="C23" s="173"/>
      <c r="D23" s="174"/>
      <c r="E23" s="21" t="s">
        <v>57</v>
      </c>
      <c r="F23" s="36">
        <v>0</v>
      </c>
      <c r="G23" s="36"/>
      <c r="H23" s="36"/>
      <c r="I23" s="36"/>
      <c r="J23" s="36"/>
      <c r="K23" s="36"/>
      <c r="L23" s="36"/>
      <c r="M23" s="36"/>
      <c r="N23" s="36"/>
      <c r="O23" s="179"/>
    </row>
    <row r="24" spans="1:15" ht="44.25" customHeight="1" x14ac:dyDescent="0.2">
      <c r="A24" s="151"/>
      <c r="B24" s="172"/>
      <c r="C24" s="173"/>
      <c r="D24" s="174"/>
      <c r="E24" s="22" t="s">
        <v>58</v>
      </c>
      <c r="F24" s="36">
        <v>0</v>
      </c>
      <c r="G24" s="36"/>
      <c r="H24" s="36"/>
      <c r="I24" s="36"/>
      <c r="J24" s="36"/>
      <c r="K24" s="36"/>
      <c r="L24" s="36"/>
      <c r="M24" s="36"/>
      <c r="N24" s="36"/>
      <c r="O24" s="179"/>
    </row>
    <row r="25" spans="1:15" ht="25.5" x14ac:dyDescent="0.2">
      <c r="A25" s="151"/>
      <c r="B25" s="172"/>
      <c r="C25" s="173"/>
      <c r="D25" s="174"/>
      <c r="E25" s="20" t="s">
        <v>59</v>
      </c>
      <c r="F25" s="36">
        <f>F32+F40+F48+F56+F64+F72+F80+F88+F96</f>
        <v>255.38000000000002</v>
      </c>
      <c r="G25" s="65">
        <f>G32+G40+G48+G56+G64+G72+G80+G88+G96</f>
        <v>1.7397100000000001</v>
      </c>
      <c r="H25" s="65">
        <f>G25/F25*100</f>
        <v>0.68122405826611321</v>
      </c>
      <c r="I25" s="65">
        <f>I32+I40+I48+I56+I64+I72+I80+I88+I96</f>
        <v>134.92471</v>
      </c>
      <c r="J25" s="65">
        <f>I25/F25*100</f>
        <v>52.832919570835614</v>
      </c>
      <c r="K25" s="65">
        <f>K32+K40+K48+K56+K64+K72+K80+K88+K96</f>
        <v>163.42471</v>
      </c>
      <c r="L25" s="65">
        <f>K25/F25*100</f>
        <v>63.992759808912204</v>
      </c>
      <c r="M25" s="65">
        <f>M32+M40+M48+M56+M64+M72+M80+M88+M96</f>
        <v>255.37692000000001</v>
      </c>
      <c r="N25" s="65">
        <f>M25/F25*100</f>
        <v>99.998793954107597</v>
      </c>
      <c r="O25" s="179"/>
    </row>
    <row r="26" spans="1:15" ht="30" customHeight="1" x14ac:dyDescent="0.2">
      <c r="A26" s="152"/>
      <c r="B26" s="175"/>
      <c r="C26" s="176"/>
      <c r="D26" s="177"/>
      <c r="E26" s="22" t="s">
        <v>60</v>
      </c>
      <c r="F26" s="36">
        <v>0</v>
      </c>
      <c r="G26" s="36"/>
      <c r="H26" s="36"/>
      <c r="I26" s="36"/>
      <c r="J26" s="36"/>
      <c r="K26" s="36"/>
      <c r="L26" s="36"/>
      <c r="M26" s="36"/>
      <c r="N26" s="36"/>
      <c r="O26" s="180"/>
    </row>
    <row r="27" spans="1:15" ht="12.75" customHeight="1" x14ac:dyDescent="0.2">
      <c r="A27" s="150" t="s">
        <v>142</v>
      </c>
      <c r="B27" s="153" t="s">
        <v>73</v>
      </c>
      <c r="C27" s="155" t="s">
        <v>111</v>
      </c>
      <c r="D27" s="155" t="s">
        <v>111</v>
      </c>
      <c r="E27" s="18" t="s">
        <v>55</v>
      </c>
      <c r="F27" s="36">
        <f t="shared" ref="F27:N27" si="1">F29+F30+F31+F32+F33</f>
        <v>0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6">
        <f t="shared" si="1"/>
        <v>0</v>
      </c>
      <c r="K27" s="36">
        <f t="shared" si="1"/>
        <v>0</v>
      </c>
      <c r="L27" s="36">
        <f t="shared" si="1"/>
        <v>0</v>
      </c>
      <c r="M27" s="36">
        <f t="shared" si="1"/>
        <v>0</v>
      </c>
      <c r="N27" s="36">
        <f t="shared" si="1"/>
        <v>0</v>
      </c>
      <c r="O27" s="158" t="s">
        <v>215</v>
      </c>
    </row>
    <row r="28" spans="1:15" ht="21" customHeight="1" x14ac:dyDescent="0.2">
      <c r="A28" s="151"/>
      <c r="B28" s="154"/>
      <c r="C28" s="156"/>
      <c r="D28" s="156"/>
      <c r="E28" s="19" t="s">
        <v>48</v>
      </c>
      <c r="F28" s="44"/>
      <c r="G28" s="44"/>
      <c r="H28" s="44"/>
      <c r="I28" s="44"/>
      <c r="J28" s="44"/>
      <c r="K28" s="44"/>
      <c r="L28" s="44"/>
      <c r="M28" s="44"/>
      <c r="N28" s="44"/>
      <c r="O28" s="159"/>
    </row>
    <row r="29" spans="1:15" ht="25.5" x14ac:dyDescent="0.2">
      <c r="A29" s="151"/>
      <c r="B29" s="154"/>
      <c r="C29" s="156"/>
      <c r="D29" s="156"/>
      <c r="E29" s="20" t="s">
        <v>56</v>
      </c>
      <c r="F29" s="36">
        <v>0</v>
      </c>
      <c r="G29" s="36"/>
      <c r="H29" s="36"/>
      <c r="I29" s="36"/>
      <c r="J29" s="36"/>
      <c r="K29" s="36"/>
      <c r="L29" s="36"/>
      <c r="M29" s="36"/>
      <c r="N29" s="36"/>
      <c r="O29" s="159"/>
    </row>
    <row r="30" spans="1:15" ht="38.25" x14ac:dyDescent="0.2">
      <c r="A30" s="151"/>
      <c r="B30" s="154"/>
      <c r="C30" s="156"/>
      <c r="D30" s="156"/>
      <c r="E30" s="21" t="s">
        <v>57</v>
      </c>
      <c r="F30" s="36">
        <v>0</v>
      </c>
      <c r="G30" s="36"/>
      <c r="H30" s="36"/>
      <c r="I30" s="36"/>
      <c r="J30" s="36"/>
      <c r="K30" s="36"/>
      <c r="L30" s="36"/>
      <c r="M30" s="36"/>
      <c r="N30" s="36"/>
      <c r="O30" s="159"/>
    </row>
    <row r="31" spans="1:15" ht="44.25" customHeight="1" x14ac:dyDescent="0.2">
      <c r="A31" s="151"/>
      <c r="B31" s="154"/>
      <c r="C31" s="156"/>
      <c r="D31" s="156"/>
      <c r="E31" s="22" t="s">
        <v>58</v>
      </c>
      <c r="F31" s="36">
        <v>0</v>
      </c>
      <c r="G31" s="36"/>
      <c r="H31" s="36"/>
      <c r="I31" s="36"/>
      <c r="J31" s="36"/>
      <c r="K31" s="36"/>
      <c r="L31" s="36"/>
      <c r="M31" s="36"/>
      <c r="N31" s="36"/>
      <c r="O31" s="159"/>
    </row>
    <row r="32" spans="1:15" ht="25.5" x14ac:dyDescent="0.2">
      <c r="A32" s="151"/>
      <c r="B32" s="154"/>
      <c r="C32" s="156"/>
      <c r="D32" s="156"/>
      <c r="E32" s="20" t="s">
        <v>59</v>
      </c>
      <c r="F32" s="36">
        <v>0</v>
      </c>
      <c r="G32" s="36">
        <v>0</v>
      </c>
      <c r="H32" s="36">
        <v>0</v>
      </c>
      <c r="I32" s="36">
        <f>G32+0</f>
        <v>0</v>
      </c>
      <c r="J32" s="36">
        <v>0</v>
      </c>
      <c r="K32" s="36">
        <f>I32+0</f>
        <v>0</v>
      </c>
      <c r="L32" s="36">
        <v>0</v>
      </c>
      <c r="M32" s="36">
        <f>K32+0</f>
        <v>0</v>
      </c>
      <c r="N32" s="36">
        <v>0</v>
      </c>
      <c r="O32" s="159"/>
    </row>
    <row r="33" spans="1:15" ht="30" customHeight="1" x14ac:dyDescent="0.2">
      <c r="A33" s="152"/>
      <c r="B33" s="154"/>
      <c r="C33" s="157"/>
      <c r="D33" s="157"/>
      <c r="E33" s="22" t="s">
        <v>60</v>
      </c>
      <c r="F33" s="36">
        <v>0</v>
      </c>
      <c r="G33" s="36"/>
      <c r="H33" s="36"/>
      <c r="I33" s="36"/>
      <c r="J33" s="36"/>
      <c r="K33" s="36"/>
      <c r="L33" s="36"/>
      <c r="M33" s="36"/>
      <c r="N33" s="36"/>
      <c r="O33" s="160"/>
    </row>
    <row r="34" spans="1:15" s="86" customFormat="1" ht="18" customHeight="1" x14ac:dyDescent="0.2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3"/>
    </row>
    <row r="35" spans="1:15" ht="12.75" customHeight="1" x14ac:dyDescent="0.2">
      <c r="A35" s="150" t="s">
        <v>143</v>
      </c>
      <c r="B35" s="153" t="s">
        <v>75</v>
      </c>
      <c r="C35" s="155" t="s">
        <v>175</v>
      </c>
      <c r="D35" s="155" t="s">
        <v>210</v>
      </c>
      <c r="E35" s="18" t="s">
        <v>55</v>
      </c>
      <c r="F35" s="36">
        <f t="shared" ref="F35:N35" si="2">F37+F38+F39+F40+F41</f>
        <v>8.4</v>
      </c>
      <c r="G35" s="36">
        <f t="shared" si="2"/>
        <v>0</v>
      </c>
      <c r="H35" s="36">
        <f t="shared" si="2"/>
        <v>0</v>
      </c>
      <c r="I35" s="36">
        <f t="shared" si="2"/>
        <v>0</v>
      </c>
      <c r="J35" s="36">
        <f t="shared" si="2"/>
        <v>0</v>
      </c>
      <c r="K35" s="36">
        <f t="shared" si="2"/>
        <v>0</v>
      </c>
      <c r="L35" s="36">
        <f t="shared" si="2"/>
        <v>0</v>
      </c>
      <c r="M35" s="36">
        <f t="shared" si="2"/>
        <v>8.4</v>
      </c>
      <c r="N35" s="36">
        <f t="shared" si="2"/>
        <v>100</v>
      </c>
      <c r="O35" s="185" t="s">
        <v>29</v>
      </c>
    </row>
    <row r="36" spans="1:15" ht="18.75" customHeight="1" x14ac:dyDescent="0.2">
      <c r="A36" s="151"/>
      <c r="B36" s="154"/>
      <c r="C36" s="156"/>
      <c r="D36" s="156"/>
      <c r="E36" s="19" t="s">
        <v>48</v>
      </c>
      <c r="F36" s="44"/>
      <c r="G36" s="44"/>
      <c r="H36" s="44"/>
      <c r="I36" s="44"/>
      <c r="J36" s="44"/>
      <c r="K36" s="44"/>
      <c r="L36" s="44"/>
      <c r="M36" s="44"/>
      <c r="N36" s="44"/>
      <c r="O36" s="185"/>
    </row>
    <row r="37" spans="1:15" ht="25.5" x14ac:dyDescent="0.2">
      <c r="A37" s="151"/>
      <c r="B37" s="154"/>
      <c r="C37" s="156"/>
      <c r="D37" s="156"/>
      <c r="E37" s="20" t="s">
        <v>56</v>
      </c>
      <c r="F37" s="36">
        <v>0</v>
      </c>
      <c r="G37" s="36"/>
      <c r="H37" s="36"/>
      <c r="I37" s="36"/>
      <c r="J37" s="36"/>
      <c r="K37" s="36"/>
      <c r="L37" s="36"/>
      <c r="M37" s="36"/>
      <c r="N37" s="36"/>
      <c r="O37" s="185"/>
    </row>
    <row r="38" spans="1:15" ht="38.25" x14ac:dyDescent="0.2">
      <c r="A38" s="151"/>
      <c r="B38" s="154"/>
      <c r="C38" s="156"/>
      <c r="D38" s="156"/>
      <c r="E38" s="21" t="s">
        <v>57</v>
      </c>
      <c r="F38" s="36">
        <v>0</v>
      </c>
      <c r="G38" s="36"/>
      <c r="H38" s="36"/>
      <c r="I38" s="36"/>
      <c r="J38" s="36"/>
      <c r="K38" s="36"/>
      <c r="L38" s="36"/>
      <c r="M38" s="36"/>
      <c r="N38" s="36"/>
      <c r="O38" s="185"/>
    </row>
    <row r="39" spans="1:15" ht="42" customHeight="1" x14ac:dyDescent="0.2">
      <c r="A39" s="151"/>
      <c r="B39" s="154"/>
      <c r="C39" s="156"/>
      <c r="D39" s="156"/>
      <c r="E39" s="22" t="s">
        <v>58</v>
      </c>
      <c r="F39" s="36">
        <v>0</v>
      </c>
      <c r="G39" s="36"/>
      <c r="H39" s="36"/>
      <c r="I39" s="36"/>
      <c r="J39" s="36"/>
      <c r="K39" s="36"/>
      <c r="L39" s="36"/>
      <c r="M39" s="36"/>
      <c r="N39" s="36"/>
      <c r="O39" s="185"/>
    </row>
    <row r="40" spans="1:15" ht="25.5" x14ac:dyDescent="0.2">
      <c r="A40" s="151"/>
      <c r="B40" s="154"/>
      <c r="C40" s="156"/>
      <c r="D40" s="156"/>
      <c r="E40" s="20" t="s">
        <v>59</v>
      </c>
      <c r="F40" s="77">
        <v>8.4</v>
      </c>
      <c r="G40" s="36">
        <v>0</v>
      </c>
      <c r="H40" s="36">
        <f>G40/F40*100</f>
        <v>0</v>
      </c>
      <c r="I40" s="36">
        <f>G40+0</f>
        <v>0</v>
      </c>
      <c r="J40" s="36">
        <f>I40/F40*100</f>
        <v>0</v>
      </c>
      <c r="K40" s="36">
        <f>I40+0</f>
        <v>0</v>
      </c>
      <c r="L40" s="36">
        <f>K40/F40*100</f>
        <v>0</v>
      </c>
      <c r="M40" s="36">
        <f>K40+8.4</f>
        <v>8.4</v>
      </c>
      <c r="N40" s="36">
        <f>M40/F40*100</f>
        <v>100</v>
      </c>
      <c r="O40" s="185"/>
    </row>
    <row r="41" spans="1:15" ht="29.25" customHeight="1" x14ac:dyDescent="0.2">
      <c r="A41" s="152"/>
      <c r="B41" s="154"/>
      <c r="C41" s="157"/>
      <c r="D41" s="157"/>
      <c r="E41" s="22" t="s">
        <v>60</v>
      </c>
      <c r="F41" s="36">
        <v>0</v>
      </c>
      <c r="G41" s="36"/>
      <c r="H41" s="36"/>
      <c r="I41" s="36"/>
      <c r="J41" s="36"/>
      <c r="K41" s="36"/>
      <c r="L41" s="36"/>
      <c r="M41" s="36"/>
      <c r="N41" s="36"/>
      <c r="O41" s="185"/>
    </row>
    <row r="42" spans="1:15" ht="27.75" customHeight="1" x14ac:dyDescent="0.2">
      <c r="A42" s="186" t="s">
        <v>199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/>
    </row>
    <row r="43" spans="1:15" ht="12.75" customHeight="1" x14ac:dyDescent="0.2">
      <c r="A43" s="150" t="s">
        <v>144</v>
      </c>
      <c r="B43" s="153" t="s">
        <v>76</v>
      </c>
      <c r="C43" s="155" t="s">
        <v>11</v>
      </c>
      <c r="D43" s="155" t="s">
        <v>19</v>
      </c>
      <c r="E43" s="18" t="s">
        <v>55</v>
      </c>
      <c r="F43" s="36">
        <f t="shared" ref="F43:N43" si="3">F45+F46+F47+F48+F49</f>
        <v>29</v>
      </c>
      <c r="G43" s="36">
        <f t="shared" si="3"/>
        <v>0</v>
      </c>
      <c r="H43" s="36">
        <f t="shared" si="3"/>
        <v>0</v>
      </c>
      <c r="I43" s="36">
        <f t="shared" si="3"/>
        <v>3.5</v>
      </c>
      <c r="J43" s="36">
        <f t="shared" si="3"/>
        <v>12.068965517241379</v>
      </c>
      <c r="K43" s="36">
        <f t="shared" si="3"/>
        <v>29</v>
      </c>
      <c r="L43" s="36">
        <f t="shared" si="3"/>
        <v>100</v>
      </c>
      <c r="M43" s="36">
        <f t="shared" si="3"/>
        <v>29</v>
      </c>
      <c r="N43" s="36">
        <f t="shared" si="3"/>
        <v>100</v>
      </c>
      <c r="O43" s="181"/>
    </row>
    <row r="44" spans="1:15" ht="18.75" customHeight="1" x14ac:dyDescent="0.2">
      <c r="A44" s="151"/>
      <c r="B44" s="154"/>
      <c r="C44" s="156"/>
      <c r="D44" s="156"/>
      <c r="E44" s="19" t="s">
        <v>48</v>
      </c>
      <c r="F44" s="44"/>
      <c r="G44" s="44"/>
      <c r="H44" s="44"/>
      <c r="I44" s="44"/>
      <c r="J44" s="44"/>
      <c r="K44" s="44"/>
      <c r="L44" s="44"/>
      <c r="M44" s="44"/>
      <c r="N44" s="44"/>
      <c r="O44" s="182"/>
    </row>
    <row r="45" spans="1:15" ht="25.5" x14ac:dyDescent="0.2">
      <c r="A45" s="151"/>
      <c r="B45" s="154"/>
      <c r="C45" s="156"/>
      <c r="D45" s="156"/>
      <c r="E45" s="20" t="s">
        <v>56</v>
      </c>
      <c r="F45" s="36">
        <v>0</v>
      </c>
      <c r="G45" s="36"/>
      <c r="H45" s="36"/>
      <c r="I45" s="36"/>
      <c r="J45" s="36"/>
      <c r="K45" s="36"/>
      <c r="L45" s="36"/>
      <c r="M45" s="36"/>
      <c r="N45" s="36"/>
      <c r="O45" s="182"/>
    </row>
    <row r="46" spans="1:15" ht="38.25" x14ac:dyDescent="0.2">
      <c r="A46" s="151"/>
      <c r="B46" s="154"/>
      <c r="C46" s="156"/>
      <c r="D46" s="156"/>
      <c r="E46" s="21" t="s">
        <v>57</v>
      </c>
      <c r="F46" s="36">
        <v>0</v>
      </c>
      <c r="G46" s="36"/>
      <c r="H46" s="36"/>
      <c r="I46" s="36"/>
      <c r="J46" s="36"/>
      <c r="K46" s="36"/>
      <c r="L46" s="36"/>
      <c r="M46" s="36"/>
      <c r="N46" s="36"/>
      <c r="O46" s="182"/>
    </row>
    <row r="47" spans="1:15" ht="40.5" customHeight="1" x14ac:dyDescent="0.2">
      <c r="A47" s="151"/>
      <c r="B47" s="154"/>
      <c r="C47" s="156"/>
      <c r="D47" s="156"/>
      <c r="E47" s="22" t="s">
        <v>58</v>
      </c>
      <c r="F47" s="36">
        <v>0</v>
      </c>
      <c r="G47" s="36"/>
      <c r="H47" s="36"/>
      <c r="I47" s="36"/>
      <c r="J47" s="36"/>
      <c r="K47" s="36"/>
      <c r="L47" s="36"/>
      <c r="M47" s="36"/>
      <c r="N47" s="36"/>
      <c r="O47" s="182"/>
    </row>
    <row r="48" spans="1:15" ht="25.5" x14ac:dyDescent="0.2">
      <c r="A48" s="151"/>
      <c r="B48" s="154"/>
      <c r="C48" s="156"/>
      <c r="D48" s="156"/>
      <c r="E48" s="20" t="s">
        <v>59</v>
      </c>
      <c r="F48" s="77">
        <v>29</v>
      </c>
      <c r="G48" s="36">
        <v>0</v>
      </c>
      <c r="H48" s="36">
        <f>G48/F48*100</f>
        <v>0</v>
      </c>
      <c r="I48" s="36">
        <f>G48+3.5</f>
        <v>3.5</v>
      </c>
      <c r="J48" s="36">
        <f>I48/F48*100</f>
        <v>12.068965517241379</v>
      </c>
      <c r="K48" s="36">
        <f>I48+25.5</f>
        <v>29</v>
      </c>
      <c r="L48" s="36">
        <f>K48/F48*100</f>
        <v>100</v>
      </c>
      <c r="M48" s="36">
        <f>K48+0</f>
        <v>29</v>
      </c>
      <c r="N48" s="36">
        <f>M48/F48*100</f>
        <v>100</v>
      </c>
      <c r="O48" s="182"/>
    </row>
    <row r="49" spans="1:15" ht="28.5" customHeight="1" x14ac:dyDescent="0.2">
      <c r="A49" s="152"/>
      <c r="B49" s="154"/>
      <c r="C49" s="157"/>
      <c r="D49" s="157"/>
      <c r="E49" s="22" t="s">
        <v>60</v>
      </c>
      <c r="F49" s="36">
        <v>0</v>
      </c>
      <c r="G49" s="36"/>
      <c r="H49" s="36"/>
      <c r="I49" s="36"/>
      <c r="J49" s="36"/>
      <c r="K49" s="36"/>
      <c r="L49" s="36"/>
      <c r="M49" s="36"/>
      <c r="N49" s="36"/>
      <c r="O49" s="183"/>
    </row>
    <row r="50" spans="1:15" ht="51" customHeight="1" x14ac:dyDescent="0.2">
      <c r="A50" s="184" t="s">
        <v>28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3"/>
    </row>
    <row r="51" spans="1:15" ht="24" customHeight="1" x14ac:dyDescent="0.2">
      <c r="A51" s="150" t="s">
        <v>145</v>
      </c>
      <c r="B51" s="153" t="s">
        <v>200</v>
      </c>
      <c r="C51" s="155" t="s">
        <v>109</v>
      </c>
      <c r="D51" s="155" t="s">
        <v>109</v>
      </c>
      <c r="E51" s="18" t="s">
        <v>55</v>
      </c>
      <c r="F51" s="36">
        <f t="shared" ref="F51:N51" si="4">F53+F54+F55+F56+F57</f>
        <v>0</v>
      </c>
      <c r="G51" s="36">
        <f t="shared" si="4"/>
        <v>0</v>
      </c>
      <c r="H51" s="36">
        <f t="shared" si="4"/>
        <v>0</v>
      </c>
      <c r="I51" s="36">
        <f t="shared" si="4"/>
        <v>0</v>
      </c>
      <c r="J51" s="36">
        <f t="shared" si="4"/>
        <v>0</v>
      </c>
      <c r="K51" s="36">
        <f t="shared" si="4"/>
        <v>0</v>
      </c>
      <c r="L51" s="36">
        <f t="shared" si="4"/>
        <v>0</v>
      </c>
      <c r="M51" s="36">
        <f t="shared" si="4"/>
        <v>0</v>
      </c>
      <c r="N51" s="36">
        <f t="shared" si="4"/>
        <v>0</v>
      </c>
      <c r="O51" s="178"/>
    </row>
    <row r="52" spans="1:15" ht="20.25" customHeight="1" x14ac:dyDescent="0.2">
      <c r="A52" s="151"/>
      <c r="B52" s="154"/>
      <c r="C52" s="156"/>
      <c r="D52" s="156"/>
      <c r="E52" s="19" t="s">
        <v>48</v>
      </c>
      <c r="F52" s="44"/>
      <c r="G52" s="44"/>
      <c r="H52" s="44"/>
      <c r="I52" s="44"/>
      <c r="J52" s="44"/>
      <c r="K52" s="44"/>
      <c r="L52" s="44"/>
      <c r="M52" s="44"/>
      <c r="N52" s="44"/>
      <c r="O52" s="179"/>
    </row>
    <row r="53" spans="1:15" ht="33" customHeight="1" x14ac:dyDescent="0.2">
      <c r="A53" s="151"/>
      <c r="B53" s="154"/>
      <c r="C53" s="156"/>
      <c r="D53" s="156"/>
      <c r="E53" s="20" t="s">
        <v>56</v>
      </c>
      <c r="F53" s="36">
        <v>0</v>
      </c>
      <c r="G53" s="36"/>
      <c r="H53" s="36"/>
      <c r="I53" s="36"/>
      <c r="J53" s="36"/>
      <c r="K53" s="36"/>
      <c r="L53" s="36"/>
      <c r="M53" s="36"/>
      <c r="N53" s="36"/>
      <c r="O53" s="179"/>
    </row>
    <row r="54" spans="1:15" ht="38.25" x14ac:dyDescent="0.2">
      <c r="A54" s="151"/>
      <c r="B54" s="154"/>
      <c r="C54" s="156"/>
      <c r="D54" s="156"/>
      <c r="E54" s="21" t="s">
        <v>57</v>
      </c>
      <c r="F54" s="36">
        <v>0</v>
      </c>
      <c r="G54" s="36"/>
      <c r="H54" s="36"/>
      <c r="I54" s="36"/>
      <c r="J54" s="36"/>
      <c r="K54" s="36"/>
      <c r="L54" s="36"/>
      <c r="M54" s="36"/>
      <c r="N54" s="36"/>
      <c r="O54" s="179"/>
    </row>
    <row r="55" spans="1:15" ht="40.5" customHeight="1" x14ac:dyDescent="0.2">
      <c r="A55" s="151"/>
      <c r="B55" s="154"/>
      <c r="C55" s="156"/>
      <c r="D55" s="156"/>
      <c r="E55" s="22" t="s">
        <v>58</v>
      </c>
      <c r="F55" s="36">
        <v>0</v>
      </c>
      <c r="G55" s="36"/>
      <c r="H55" s="36"/>
      <c r="I55" s="36"/>
      <c r="J55" s="36"/>
      <c r="K55" s="36"/>
      <c r="L55" s="36"/>
      <c r="M55" s="36"/>
      <c r="N55" s="36"/>
      <c r="O55" s="179"/>
    </row>
    <row r="56" spans="1:15" ht="25.5" x14ac:dyDescent="0.2">
      <c r="A56" s="151"/>
      <c r="B56" s="154"/>
      <c r="C56" s="156"/>
      <c r="D56" s="156"/>
      <c r="E56" s="20" t="s">
        <v>59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179"/>
    </row>
    <row r="57" spans="1:15" ht="36" customHeight="1" x14ac:dyDescent="0.2">
      <c r="A57" s="152"/>
      <c r="B57" s="154"/>
      <c r="C57" s="157"/>
      <c r="D57" s="157"/>
      <c r="E57" s="22" t="s">
        <v>60</v>
      </c>
      <c r="F57" s="36">
        <v>0</v>
      </c>
      <c r="G57" s="36"/>
      <c r="H57" s="36"/>
      <c r="I57" s="36"/>
      <c r="J57" s="36"/>
      <c r="K57" s="36"/>
      <c r="L57" s="36"/>
      <c r="M57" s="36"/>
      <c r="N57" s="36"/>
      <c r="O57" s="180"/>
    </row>
    <row r="58" spans="1:15" ht="27.75" customHeight="1" x14ac:dyDescent="0.2">
      <c r="A58" s="189" t="s">
        <v>201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1"/>
    </row>
    <row r="59" spans="1:15" ht="12.75" customHeight="1" x14ac:dyDescent="0.2">
      <c r="A59" s="150" t="s">
        <v>146</v>
      </c>
      <c r="B59" s="153" t="s">
        <v>99</v>
      </c>
      <c r="C59" s="155" t="s">
        <v>109</v>
      </c>
      <c r="D59" s="155" t="s">
        <v>109</v>
      </c>
      <c r="E59" s="18" t="s">
        <v>55</v>
      </c>
      <c r="F59" s="36">
        <f t="shared" ref="F59:N59" si="5">F61+F62+F63+F64+F65</f>
        <v>0</v>
      </c>
      <c r="G59" s="36">
        <f t="shared" si="5"/>
        <v>0</v>
      </c>
      <c r="H59" s="36">
        <f t="shared" si="5"/>
        <v>0</v>
      </c>
      <c r="I59" s="36">
        <f t="shared" si="5"/>
        <v>0</v>
      </c>
      <c r="J59" s="36">
        <f t="shared" si="5"/>
        <v>0</v>
      </c>
      <c r="K59" s="36">
        <f t="shared" si="5"/>
        <v>0</v>
      </c>
      <c r="L59" s="36">
        <f t="shared" si="5"/>
        <v>0</v>
      </c>
      <c r="M59" s="36">
        <f t="shared" si="5"/>
        <v>0</v>
      </c>
      <c r="N59" s="36">
        <f t="shared" si="5"/>
        <v>0</v>
      </c>
      <c r="O59" s="178"/>
    </row>
    <row r="60" spans="1:15" x14ac:dyDescent="0.2">
      <c r="A60" s="151"/>
      <c r="B60" s="154"/>
      <c r="C60" s="156"/>
      <c r="D60" s="156"/>
      <c r="E60" s="19" t="s">
        <v>48</v>
      </c>
      <c r="F60" s="44"/>
      <c r="G60" s="44"/>
      <c r="H60" s="44"/>
      <c r="I60" s="44"/>
      <c r="J60" s="44"/>
      <c r="K60" s="44"/>
      <c r="L60" s="44"/>
      <c r="M60" s="44"/>
      <c r="N60" s="44"/>
      <c r="O60" s="179"/>
    </row>
    <row r="61" spans="1:15" ht="25.5" x14ac:dyDescent="0.2">
      <c r="A61" s="151"/>
      <c r="B61" s="154"/>
      <c r="C61" s="156"/>
      <c r="D61" s="156"/>
      <c r="E61" s="20" t="s">
        <v>56</v>
      </c>
      <c r="F61" s="36">
        <v>0</v>
      </c>
      <c r="G61" s="36"/>
      <c r="H61" s="36"/>
      <c r="I61" s="36"/>
      <c r="J61" s="36"/>
      <c r="K61" s="36"/>
      <c r="L61" s="36"/>
      <c r="M61" s="36"/>
      <c r="N61" s="36"/>
      <c r="O61" s="179"/>
    </row>
    <row r="62" spans="1:15" ht="38.25" x14ac:dyDescent="0.2">
      <c r="A62" s="151"/>
      <c r="B62" s="154"/>
      <c r="C62" s="156"/>
      <c r="D62" s="156"/>
      <c r="E62" s="21" t="s">
        <v>57</v>
      </c>
      <c r="F62" s="36">
        <v>0</v>
      </c>
      <c r="G62" s="36"/>
      <c r="H62" s="36"/>
      <c r="I62" s="36"/>
      <c r="J62" s="36"/>
      <c r="K62" s="36"/>
      <c r="L62" s="36"/>
      <c r="M62" s="36"/>
      <c r="N62" s="36"/>
      <c r="O62" s="179"/>
    </row>
    <row r="63" spans="1:15" ht="39" customHeight="1" x14ac:dyDescent="0.2">
      <c r="A63" s="151"/>
      <c r="B63" s="154"/>
      <c r="C63" s="156"/>
      <c r="D63" s="156"/>
      <c r="E63" s="22" t="s">
        <v>58</v>
      </c>
      <c r="F63" s="36">
        <v>0</v>
      </c>
      <c r="G63" s="36"/>
      <c r="H63" s="36"/>
      <c r="I63" s="36"/>
      <c r="J63" s="36"/>
      <c r="K63" s="36"/>
      <c r="L63" s="36"/>
      <c r="M63" s="36"/>
      <c r="N63" s="36"/>
      <c r="O63" s="179"/>
    </row>
    <row r="64" spans="1:15" ht="25.5" x14ac:dyDescent="0.2">
      <c r="A64" s="151"/>
      <c r="B64" s="154"/>
      <c r="C64" s="156"/>
      <c r="D64" s="156"/>
      <c r="E64" s="20" t="s">
        <v>59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179"/>
    </row>
    <row r="65" spans="1:15" ht="27" customHeight="1" x14ac:dyDescent="0.2">
      <c r="A65" s="152"/>
      <c r="B65" s="154"/>
      <c r="C65" s="157"/>
      <c r="D65" s="157"/>
      <c r="E65" s="22" t="s">
        <v>60</v>
      </c>
      <c r="F65" s="36">
        <v>0</v>
      </c>
      <c r="G65" s="36"/>
      <c r="H65" s="36"/>
      <c r="I65" s="36"/>
      <c r="J65" s="36"/>
      <c r="K65" s="36"/>
      <c r="L65" s="36"/>
      <c r="M65" s="36"/>
      <c r="N65" s="36"/>
      <c r="O65" s="180"/>
    </row>
    <row r="66" spans="1:15" ht="12.75" customHeight="1" x14ac:dyDescent="0.2">
      <c r="A66" s="189" t="s">
        <v>100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1"/>
    </row>
    <row r="67" spans="1:15" ht="12.75" customHeight="1" x14ac:dyDescent="0.2">
      <c r="A67" s="150" t="s">
        <v>3</v>
      </c>
      <c r="B67" s="192" t="s">
        <v>101</v>
      </c>
      <c r="C67" s="155" t="s">
        <v>109</v>
      </c>
      <c r="D67" s="155" t="s">
        <v>109</v>
      </c>
      <c r="E67" s="18" t="s">
        <v>55</v>
      </c>
      <c r="F67" s="36">
        <f t="shared" ref="F67:N67" si="6">F69+F70+F71+F72+F73</f>
        <v>0</v>
      </c>
      <c r="G67" s="36">
        <f t="shared" si="6"/>
        <v>0</v>
      </c>
      <c r="H67" s="36">
        <f t="shared" si="6"/>
        <v>0</v>
      </c>
      <c r="I67" s="36">
        <f t="shared" si="6"/>
        <v>0</v>
      </c>
      <c r="J67" s="36">
        <f t="shared" si="6"/>
        <v>0</v>
      </c>
      <c r="K67" s="36">
        <f t="shared" si="6"/>
        <v>0</v>
      </c>
      <c r="L67" s="36">
        <f t="shared" si="6"/>
        <v>0</v>
      </c>
      <c r="M67" s="36">
        <f t="shared" si="6"/>
        <v>0</v>
      </c>
      <c r="N67" s="36">
        <f t="shared" si="6"/>
        <v>0</v>
      </c>
      <c r="O67" s="178"/>
    </row>
    <row r="68" spans="1:15" x14ac:dyDescent="0.2">
      <c r="A68" s="151"/>
      <c r="B68" s="193"/>
      <c r="C68" s="156"/>
      <c r="D68" s="156"/>
      <c r="E68" s="19" t="s">
        <v>48</v>
      </c>
      <c r="F68" s="44"/>
      <c r="G68" s="44"/>
      <c r="H68" s="44"/>
      <c r="I68" s="44"/>
      <c r="J68" s="44"/>
      <c r="K68" s="44"/>
      <c r="L68" s="44"/>
      <c r="M68" s="44"/>
      <c r="N68" s="44"/>
      <c r="O68" s="179"/>
    </row>
    <row r="69" spans="1:15" ht="25.5" x14ac:dyDescent="0.2">
      <c r="A69" s="151"/>
      <c r="B69" s="193"/>
      <c r="C69" s="156"/>
      <c r="D69" s="156"/>
      <c r="E69" s="20" t="s">
        <v>56</v>
      </c>
      <c r="F69" s="36">
        <v>0</v>
      </c>
      <c r="G69" s="36"/>
      <c r="H69" s="36"/>
      <c r="I69" s="36"/>
      <c r="J69" s="36"/>
      <c r="K69" s="36"/>
      <c r="L69" s="36"/>
      <c r="M69" s="36"/>
      <c r="N69" s="36"/>
      <c r="O69" s="179"/>
    </row>
    <row r="70" spans="1:15" ht="36.75" customHeight="1" x14ac:dyDescent="0.2">
      <c r="A70" s="151"/>
      <c r="B70" s="193"/>
      <c r="C70" s="156"/>
      <c r="D70" s="156"/>
      <c r="E70" s="21" t="s">
        <v>57</v>
      </c>
      <c r="F70" s="36">
        <v>0</v>
      </c>
      <c r="G70" s="36"/>
      <c r="H70" s="36"/>
      <c r="I70" s="36"/>
      <c r="J70" s="36"/>
      <c r="K70" s="36"/>
      <c r="L70" s="36"/>
      <c r="M70" s="36"/>
      <c r="N70" s="36"/>
      <c r="O70" s="179"/>
    </row>
    <row r="71" spans="1:15" ht="39" customHeight="1" x14ac:dyDescent="0.2">
      <c r="A71" s="151"/>
      <c r="B71" s="193"/>
      <c r="C71" s="156"/>
      <c r="D71" s="156"/>
      <c r="E71" s="22" t="s">
        <v>58</v>
      </c>
      <c r="F71" s="36">
        <v>0</v>
      </c>
      <c r="G71" s="36"/>
      <c r="H71" s="36"/>
      <c r="I71" s="36"/>
      <c r="J71" s="36"/>
      <c r="K71" s="36"/>
      <c r="L71" s="36"/>
      <c r="M71" s="36"/>
      <c r="N71" s="36"/>
      <c r="O71" s="179"/>
    </row>
    <row r="72" spans="1:15" ht="25.5" x14ac:dyDescent="0.2">
      <c r="A72" s="151"/>
      <c r="B72" s="193"/>
      <c r="C72" s="156"/>
      <c r="D72" s="156"/>
      <c r="E72" s="20" t="s">
        <v>59</v>
      </c>
      <c r="F72" s="36">
        <v>0</v>
      </c>
      <c r="G72" s="36">
        <v>0</v>
      </c>
      <c r="H72" s="36">
        <v>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  <c r="O72" s="179"/>
    </row>
    <row r="73" spans="1:15" ht="29.25" customHeight="1" x14ac:dyDescent="0.2">
      <c r="A73" s="152"/>
      <c r="B73" s="193"/>
      <c r="C73" s="157"/>
      <c r="D73" s="157"/>
      <c r="E73" s="22" t="s">
        <v>60</v>
      </c>
      <c r="F73" s="36">
        <v>0</v>
      </c>
      <c r="G73" s="36"/>
      <c r="H73" s="36"/>
      <c r="I73" s="36"/>
      <c r="J73" s="36"/>
      <c r="K73" s="36"/>
      <c r="L73" s="36"/>
      <c r="M73" s="36"/>
      <c r="N73" s="36"/>
      <c r="O73" s="180"/>
    </row>
    <row r="74" spans="1:15" ht="12.75" customHeight="1" x14ac:dyDescent="0.2">
      <c r="A74" s="189" t="s">
        <v>119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1"/>
    </row>
    <row r="75" spans="1:15" ht="12.75" customHeight="1" x14ac:dyDescent="0.2">
      <c r="A75" s="150" t="s">
        <v>147</v>
      </c>
      <c r="B75" s="192" t="s">
        <v>78</v>
      </c>
      <c r="C75" s="194" t="s">
        <v>12</v>
      </c>
      <c r="D75" s="155" t="s">
        <v>211</v>
      </c>
      <c r="E75" s="18" t="s">
        <v>55</v>
      </c>
      <c r="F75" s="36">
        <f t="shared" ref="F75:N75" si="7">F77+F78+F79+F80+F81</f>
        <v>204.99</v>
      </c>
      <c r="G75" s="36">
        <f t="shared" si="7"/>
        <v>0</v>
      </c>
      <c r="H75" s="36">
        <f t="shared" si="7"/>
        <v>0</v>
      </c>
      <c r="I75" s="36">
        <f t="shared" si="7"/>
        <v>129.685</v>
      </c>
      <c r="J75" s="36">
        <f t="shared" si="7"/>
        <v>63.264061661544467</v>
      </c>
      <c r="K75" s="36">
        <f t="shared" si="7"/>
        <v>132.685</v>
      </c>
      <c r="L75" s="36">
        <f t="shared" si="7"/>
        <v>64.727547685252944</v>
      </c>
      <c r="M75" s="36">
        <f t="shared" si="7"/>
        <v>204.989</v>
      </c>
      <c r="N75" s="36">
        <f t="shared" si="7"/>
        <v>100.00048783105436</v>
      </c>
      <c r="O75" s="197"/>
    </row>
    <row r="76" spans="1:15" x14ac:dyDescent="0.2">
      <c r="A76" s="151"/>
      <c r="B76" s="193"/>
      <c r="C76" s="195"/>
      <c r="D76" s="156"/>
      <c r="E76" s="19" t="s">
        <v>48</v>
      </c>
      <c r="F76" s="44"/>
      <c r="G76" s="44"/>
      <c r="H76" s="44"/>
      <c r="I76" s="44"/>
      <c r="J76" s="44"/>
      <c r="K76" s="44"/>
      <c r="L76" s="44"/>
      <c r="M76" s="44"/>
      <c r="N76" s="44"/>
      <c r="O76" s="198"/>
    </row>
    <row r="77" spans="1:15" ht="25.5" x14ac:dyDescent="0.2">
      <c r="A77" s="151"/>
      <c r="B77" s="193"/>
      <c r="C77" s="195"/>
      <c r="D77" s="156"/>
      <c r="E77" s="20" t="s">
        <v>56</v>
      </c>
      <c r="F77" s="36">
        <v>0</v>
      </c>
      <c r="G77" s="36"/>
      <c r="H77" s="36"/>
      <c r="I77" s="36"/>
      <c r="J77" s="36"/>
      <c r="K77" s="36"/>
      <c r="L77" s="36"/>
      <c r="M77" s="36"/>
      <c r="N77" s="36"/>
      <c r="O77" s="198"/>
    </row>
    <row r="78" spans="1:15" ht="38.25" x14ac:dyDescent="0.2">
      <c r="A78" s="151"/>
      <c r="B78" s="193"/>
      <c r="C78" s="195"/>
      <c r="D78" s="156"/>
      <c r="E78" s="21" t="s">
        <v>57</v>
      </c>
      <c r="F78" s="36">
        <v>0</v>
      </c>
      <c r="G78" s="36"/>
      <c r="H78" s="36"/>
      <c r="I78" s="36"/>
      <c r="J78" s="36"/>
      <c r="K78" s="36"/>
      <c r="L78" s="36"/>
      <c r="M78" s="36"/>
      <c r="N78" s="36"/>
      <c r="O78" s="198"/>
    </row>
    <row r="79" spans="1:15" ht="38.25" x14ac:dyDescent="0.2">
      <c r="A79" s="151"/>
      <c r="B79" s="193"/>
      <c r="C79" s="195"/>
      <c r="D79" s="156"/>
      <c r="E79" s="22" t="s">
        <v>58</v>
      </c>
      <c r="F79" s="36">
        <v>0</v>
      </c>
      <c r="G79" s="36"/>
      <c r="H79" s="36"/>
      <c r="I79" s="36"/>
      <c r="J79" s="36"/>
      <c r="K79" s="36"/>
      <c r="L79" s="36"/>
      <c r="M79" s="36"/>
      <c r="N79" s="36"/>
      <c r="O79" s="198"/>
    </row>
    <row r="80" spans="1:15" ht="25.5" x14ac:dyDescent="0.2">
      <c r="A80" s="151"/>
      <c r="B80" s="193"/>
      <c r="C80" s="195"/>
      <c r="D80" s="156"/>
      <c r="E80" s="20" t="s">
        <v>59</v>
      </c>
      <c r="F80" s="77">
        <v>204.99</v>
      </c>
      <c r="G80" s="36">
        <v>0</v>
      </c>
      <c r="H80" s="36">
        <f>G80/F80*100</f>
        <v>0</v>
      </c>
      <c r="I80" s="36">
        <f>G80+129.685</f>
        <v>129.685</v>
      </c>
      <c r="J80" s="36">
        <f>I80/F80*100</f>
        <v>63.264061661544467</v>
      </c>
      <c r="K80" s="36">
        <f>I80+3</f>
        <v>132.685</v>
      </c>
      <c r="L80" s="36">
        <f>K80/F80*100</f>
        <v>64.727547685252944</v>
      </c>
      <c r="M80" s="77">
        <f>K80+72.304</f>
        <v>204.989</v>
      </c>
      <c r="N80" s="77">
        <f>F80/M80*100</f>
        <v>100.00048783105436</v>
      </c>
      <c r="O80" s="198"/>
    </row>
    <row r="81" spans="1:15" ht="25.5" x14ac:dyDescent="0.2">
      <c r="A81" s="152"/>
      <c r="B81" s="193"/>
      <c r="C81" s="196"/>
      <c r="D81" s="157"/>
      <c r="E81" s="22" t="s">
        <v>60</v>
      </c>
      <c r="F81" s="36">
        <v>0</v>
      </c>
      <c r="G81" s="36"/>
      <c r="H81" s="36"/>
      <c r="I81" s="36"/>
      <c r="J81" s="36"/>
      <c r="K81" s="36"/>
      <c r="L81" s="36"/>
      <c r="M81" s="36"/>
      <c r="N81" s="36"/>
      <c r="O81" s="199"/>
    </row>
    <row r="82" spans="1:15" ht="41.25" customHeight="1" x14ac:dyDescent="0.2">
      <c r="A82" s="161" t="s">
        <v>202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3"/>
    </row>
    <row r="83" spans="1:15" ht="12.75" customHeight="1" x14ac:dyDescent="0.2">
      <c r="A83" s="150" t="s">
        <v>148</v>
      </c>
      <c r="B83" s="192" t="s">
        <v>77</v>
      </c>
      <c r="C83" s="155" t="s">
        <v>109</v>
      </c>
      <c r="D83" s="155" t="s">
        <v>110</v>
      </c>
      <c r="E83" s="18" t="s">
        <v>55</v>
      </c>
      <c r="F83" s="36">
        <f t="shared" ref="F83:N83" si="8">F85+F86+F87+F88+F89</f>
        <v>11.25</v>
      </c>
      <c r="G83" s="36">
        <f t="shared" si="8"/>
        <v>0</v>
      </c>
      <c r="H83" s="36">
        <f t="shared" si="8"/>
        <v>0</v>
      </c>
      <c r="I83" s="36">
        <f t="shared" si="8"/>
        <v>0</v>
      </c>
      <c r="J83" s="36">
        <f t="shared" si="8"/>
        <v>0</v>
      </c>
      <c r="K83" s="36">
        <f t="shared" si="8"/>
        <v>0</v>
      </c>
      <c r="L83" s="36">
        <f t="shared" si="8"/>
        <v>0</v>
      </c>
      <c r="M83" s="36">
        <f t="shared" si="8"/>
        <v>11.24821</v>
      </c>
      <c r="N83" s="36">
        <f t="shared" si="8"/>
        <v>99.984088888888891</v>
      </c>
      <c r="O83" s="200" t="s">
        <v>203</v>
      </c>
    </row>
    <row r="84" spans="1:15" x14ac:dyDescent="0.2">
      <c r="A84" s="151"/>
      <c r="B84" s="193"/>
      <c r="C84" s="156"/>
      <c r="D84" s="156"/>
      <c r="E84" s="19" t="s">
        <v>48</v>
      </c>
      <c r="F84" s="44"/>
      <c r="G84" s="44"/>
      <c r="H84" s="44"/>
      <c r="I84" s="44"/>
      <c r="J84" s="44"/>
      <c r="K84" s="44"/>
      <c r="L84" s="44"/>
      <c r="M84" s="44"/>
      <c r="N84" s="44"/>
      <c r="O84" s="201"/>
    </row>
    <row r="85" spans="1:15" ht="25.5" x14ac:dyDescent="0.2">
      <c r="A85" s="151"/>
      <c r="B85" s="193"/>
      <c r="C85" s="156"/>
      <c r="D85" s="156"/>
      <c r="E85" s="20" t="s">
        <v>56</v>
      </c>
      <c r="F85" s="36">
        <v>0</v>
      </c>
      <c r="G85" s="36"/>
      <c r="H85" s="36"/>
      <c r="I85" s="36"/>
      <c r="J85" s="36"/>
      <c r="K85" s="36"/>
      <c r="L85" s="36"/>
      <c r="M85" s="36"/>
      <c r="N85" s="36"/>
      <c r="O85" s="201"/>
    </row>
    <row r="86" spans="1:15" ht="38.25" x14ac:dyDescent="0.2">
      <c r="A86" s="151"/>
      <c r="B86" s="193"/>
      <c r="C86" s="156"/>
      <c r="D86" s="156"/>
      <c r="E86" s="21" t="s">
        <v>57</v>
      </c>
      <c r="F86" s="36">
        <v>0</v>
      </c>
      <c r="G86" s="36"/>
      <c r="H86" s="36"/>
      <c r="I86" s="36"/>
      <c r="J86" s="36"/>
      <c r="K86" s="36"/>
      <c r="L86" s="36"/>
      <c r="M86" s="36"/>
      <c r="N86" s="36"/>
      <c r="O86" s="201"/>
    </row>
    <row r="87" spans="1:15" ht="38.25" x14ac:dyDescent="0.2">
      <c r="A87" s="151"/>
      <c r="B87" s="193"/>
      <c r="C87" s="156"/>
      <c r="D87" s="156"/>
      <c r="E87" s="22" t="s">
        <v>58</v>
      </c>
      <c r="F87" s="36">
        <v>0</v>
      </c>
      <c r="G87" s="36"/>
      <c r="H87" s="36"/>
      <c r="I87" s="36"/>
      <c r="J87" s="36"/>
      <c r="K87" s="36"/>
      <c r="L87" s="36"/>
      <c r="M87" s="36"/>
      <c r="N87" s="36"/>
      <c r="O87" s="201"/>
    </row>
    <row r="88" spans="1:15" ht="25.5" x14ac:dyDescent="0.2">
      <c r="A88" s="151"/>
      <c r="B88" s="193"/>
      <c r="C88" s="156"/>
      <c r="D88" s="156"/>
      <c r="E88" s="20" t="s">
        <v>59</v>
      </c>
      <c r="F88" s="36">
        <v>11.25</v>
      </c>
      <c r="G88" s="36">
        <v>0</v>
      </c>
      <c r="H88" s="36">
        <v>0</v>
      </c>
      <c r="I88" s="36">
        <f>G88+0</f>
        <v>0</v>
      </c>
      <c r="J88" s="36">
        <v>0</v>
      </c>
      <c r="K88" s="36">
        <f>I88+0</f>
        <v>0</v>
      </c>
      <c r="L88" s="36">
        <v>0</v>
      </c>
      <c r="M88" s="77">
        <f>K88+11.24821</f>
        <v>11.24821</v>
      </c>
      <c r="N88" s="36">
        <f>M88/F88*100</f>
        <v>99.984088888888891</v>
      </c>
      <c r="O88" s="201"/>
    </row>
    <row r="89" spans="1:15" ht="25.5" x14ac:dyDescent="0.2">
      <c r="A89" s="152"/>
      <c r="B89" s="193"/>
      <c r="C89" s="157"/>
      <c r="D89" s="157"/>
      <c r="E89" s="22" t="s">
        <v>60</v>
      </c>
      <c r="F89" s="36">
        <v>0</v>
      </c>
      <c r="G89" s="36"/>
      <c r="H89" s="36"/>
      <c r="I89" s="36"/>
      <c r="J89" s="36"/>
      <c r="K89" s="36"/>
      <c r="L89" s="36"/>
      <c r="M89" s="36"/>
      <c r="N89" s="36"/>
      <c r="O89" s="202"/>
    </row>
    <row r="90" spans="1:15" ht="26.25" customHeight="1" x14ac:dyDescent="0.2">
      <c r="A90" s="184" t="s">
        <v>220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3"/>
    </row>
    <row r="91" spans="1:15" ht="12.75" customHeight="1" x14ac:dyDescent="0.2">
      <c r="A91" s="150" t="s">
        <v>149</v>
      </c>
      <c r="B91" s="192" t="s">
        <v>79</v>
      </c>
      <c r="C91" s="155" t="s">
        <v>112</v>
      </c>
      <c r="D91" s="194" t="s">
        <v>112</v>
      </c>
      <c r="E91" s="18" t="s">
        <v>55</v>
      </c>
      <c r="F91" s="36">
        <f t="shared" ref="F91:N91" si="9">F93+F94+F95+F96+F97</f>
        <v>1.74</v>
      </c>
      <c r="G91" s="36">
        <f t="shared" si="9"/>
        <v>1.7397100000000001</v>
      </c>
      <c r="H91" s="36">
        <f t="shared" si="9"/>
        <v>99.983333333333334</v>
      </c>
      <c r="I91" s="36">
        <f t="shared" si="9"/>
        <v>1.7397100000000001</v>
      </c>
      <c r="J91" s="36">
        <f t="shared" si="9"/>
        <v>99.983333333333334</v>
      </c>
      <c r="K91" s="36">
        <f t="shared" si="9"/>
        <v>1.7397100000000001</v>
      </c>
      <c r="L91" s="36">
        <f t="shared" si="9"/>
        <v>99.983333333333334</v>
      </c>
      <c r="M91" s="36">
        <f t="shared" si="9"/>
        <v>1.7397100000000001</v>
      </c>
      <c r="N91" s="36">
        <f t="shared" si="9"/>
        <v>99.983333333333334</v>
      </c>
      <c r="O91" s="200" t="s">
        <v>203</v>
      </c>
    </row>
    <row r="92" spans="1:15" x14ac:dyDescent="0.2">
      <c r="A92" s="151"/>
      <c r="B92" s="193"/>
      <c r="C92" s="156"/>
      <c r="D92" s="195"/>
      <c r="E92" s="19" t="s">
        <v>48</v>
      </c>
      <c r="F92" s="44"/>
      <c r="G92" s="44"/>
      <c r="H92" s="44"/>
      <c r="I92" s="44"/>
      <c r="J92" s="44"/>
      <c r="K92" s="44"/>
      <c r="L92" s="44"/>
      <c r="M92" s="44"/>
      <c r="N92" s="44"/>
      <c r="O92" s="201"/>
    </row>
    <row r="93" spans="1:15" ht="25.5" x14ac:dyDescent="0.2">
      <c r="A93" s="151"/>
      <c r="B93" s="193"/>
      <c r="C93" s="156"/>
      <c r="D93" s="195"/>
      <c r="E93" s="20" t="s">
        <v>56</v>
      </c>
      <c r="F93" s="36">
        <v>0</v>
      </c>
      <c r="G93" s="36"/>
      <c r="H93" s="36"/>
      <c r="I93" s="36"/>
      <c r="J93" s="36"/>
      <c r="K93" s="36"/>
      <c r="L93" s="36"/>
      <c r="M93" s="36"/>
      <c r="N93" s="36"/>
      <c r="O93" s="201"/>
    </row>
    <row r="94" spans="1:15" ht="38.25" x14ac:dyDescent="0.2">
      <c r="A94" s="151"/>
      <c r="B94" s="193"/>
      <c r="C94" s="156"/>
      <c r="D94" s="195"/>
      <c r="E94" s="21" t="s">
        <v>57</v>
      </c>
      <c r="F94" s="36">
        <v>0</v>
      </c>
      <c r="G94" s="36"/>
      <c r="H94" s="36"/>
      <c r="I94" s="36"/>
      <c r="J94" s="36"/>
      <c r="K94" s="36"/>
      <c r="L94" s="36"/>
      <c r="M94" s="36"/>
      <c r="N94" s="36"/>
      <c r="O94" s="201"/>
    </row>
    <row r="95" spans="1:15" ht="38.25" x14ac:dyDescent="0.2">
      <c r="A95" s="151"/>
      <c r="B95" s="193"/>
      <c r="C95" s="156"/>
      <c r="D95" s="195"/>
      <c r="E95" s="22" t="s">
        <v>58</v>
      </c>
      <c r="F95" s="36">
        <v>0</v>
      </c>
      <c r="G95" s="36"/>
      <c r="H95" s="36"/>
      <c r="I95" s="36"/>
      <c r="J95" s="36"/>
      <c r="K95" s="36"/>
      <c r="L95" s="36"/>
      <c r="M95" s="36"/>
      <c r="N95" s="36"/>
      <c r="O95" s="201"/>
    </row>
    <row r="96" spans="1:15" ht="25.5" x14ac:dyDescent="0.2">
      <c r="A96" s="151"/>
      <c r="B96" s="193"/>
      <c r="C96" s="156"/>
      <c r="D96" s="195"/>
      <c r="E96" s="20" t="s">
        <v>59</v>
      </c>
      <c r="F96" s="36">
        <v>1.74</v>
      </c>
      <c r="G96" s="36">
        <v>1.7397100000000001</v>
      </c>
      <c r="H96" s="36">
        <f>G96/F96*100</f>
        <v>99.983333333333334</v>
      </c>
      <c r="I96" s="36">
        <f>G96+0</f>
        <v>1.7397100000000001</v>
      </c>
      <c r="J96" s="36">
        <f>I96/F96*100</f>
        <v>99.983333333333334</v>
      </c>
      <c r="K96" s="36">
        <f>I96+0</f>
        <v>1.7397100000000001</v>
      </c>
      <c r="L96" s="36">
        <f>K96/F96*100</f>
        <v>99.983333333333334</v>
      </c>
      <c r="M96" s="36">
        <f>K96+0</f>
        <v>1.7397100000000001</v>
      </c>
      <c r="N96" s="36">
        <f>M96/F96*100</f>
        <v>99.983333333333334</v>
      </c>
      <c r="O96" s="201"/>
    </row>
    <row r="97" spans="1:15" ht="25.5" x14ac:dyDescent="0.2">
      <c r="A97" s="152"/>
      <c r="B97" s="193"/>
      <c r="C97" s="157"/>
      <c r="D97" s="196"/>
      <c r="E97" s="22" t="s">
        <v>60</v>
      </c>
      <c r="F97" s="36">
        <v>0</v>
      </c>
      <c r="G97" s="36"/>
      <c r="H97" s="36"/>
      <c r="I97" s="36"/>
      <c r="J97" s="36"/>
      <c r="K97" s="36"/>
      <c r="L97" s="36"/>
      <c r="M97" s="36"/>
      <c r="N97" s="36"/>
      <c r="O97" s="202"/>
    </row>
    <row r="98" spans="1:15" ht="27.75" customHeight="1" x14ac:dyDescent="0.2">
      <c r="A98" s="189" t="s">
        <v>13</v>
      </c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</row>
    <row r="99" spans="1:15" ht="38.25" x14ac:dyDescent="0.2">
      <c r="A99" s="207" t="s">
        <v>61</v>
      </c>
      <c r="B99" s="208"/>
      <c r="C99" s="208"/>
      <c r="D99" s="209"/>
      <c r="E99" s="23" t="s">
        <v>62</v>
      </c>
      <c r="F99" s="37">
        <f t="shared" ref="F99:N99" si="10">F101+F102+F103+F104+F105</f>
        <v>255.38000000000002</v>
      </c>
      <c r="G99" s="37">
        <f t="shared" si="10"/>
        <v>1.7397100000000001</v>
      </c>
      <c r="H99" s="37">
        <f t="shared" si="10"/>
        <v>0.68122405826611321</v>
      </c>
      <c r="I99" s="37">
        <f t="shared" si="10"/>
        <v>134.92471</v>
      </c>
      <c r="J99" s="37">
        <f t="shared" si="10"/>
        <v>52.832919570835614</v>
      </c>
      <c r="K99" s="37">
        <f t="shared" si="10"/>
        <v>163.42471</v>
      </c>
      <c r="L99" s="37">
        <f t="shared" si="10"/>
        <v>63.992759808912204</v>
      </c>
      <c r="M99" s="37">
        <f t="shared" si="10"/>
        <v>255.37692000000001</v>
      </c>
      <c r="N99" s="37">
        <f t="shared" si="10"/>
        <v>99.998793954107597</v>
      </c>
      <c r="O99" s="216"/>
    </row>
    <row r="100" spans="1:15" x14ac:dyDescent="0.2">
      <c r="A100" s="210"/>
      <c r="B100" s="211"/>
      <c r="C100" s="211"/>
      <c r="D100" s="212"/>
      <c r="E100" s="24" t="s">
        <v>48</v>
      </c>
      <c r="F100" s="45"/>
      <c r="G100" s="45"/>
      <c r="H100" s="46"/>
      <c r="I100" s="45"/>
      <c r="J100" s="45"/>
      <c r="K100" s="45"/>
      <c r="L100" s="45"/>
      <c r="M100" s="45"/>
      <c r="N100" s="46"/>
      <c r="O100" s="217"/>
    </row>
    <row r="101" spans="1:15" ht="25.5" x14ac:dyDescent="0.2">
      <c r="A101" s="210"/>
      <c r="B101" s="211"/>
      <c r="C101" s="211"/>
      <c r="D101" s="212"/>
      <c r="E101" s="25" t="s">
        <v>56</v>
      </c>
      <c r="F101" s="36">
        <f>F29+F37+F45+F77+F85+F93</f>
        <v>0</v>
      </c>
      <c r="G101" s="41"/>
      <c r="H101" s="43"/>
      <c r="I101" s="41"/>
      <c r="J101" s="43"/>
      <c r="K101" s="41"/>
      <c r="L101" s="43"/>
      <c r="M101" s="41"/>
      <c r="N101" s="43"/>
      <c r="O101" s="218"/>
    </row>
    <row r="102" spans="1:15" ht="38.25" x14ac:dyDescent="0.2">
      <c r="A102" s="210"/>
      <c r="B102" s="211"/>
      <c r="C102" s="211"/>
      <c r="D102" s="212"/>
      <c r="E102" s="81" t="s">
        <v>57</v>
      </c>
      <c r="F102" s="36">
        <f>F30+F38+F46+F78+F86+F94</f>
        <v>0</v>
      </c>
      <c r="G102" s="47"/>
      <c r="H102" s="48"/>
      <c r="I102" s="47"/>
      <c r="J102" s="49"/>
      <c r="K102" s="47"/>
      <c r="L102" s="49"/>
      <c r="M102" s="47"/>
      <c r="N102" s="49"/>
      <c r="O102" s="218"/>
    </row>
    <row r="103" spans="1:15" ht="38.25" x14ac:dyDescent="0.2">
      <c r="A103" s="210"/>
      <c r="B103" s="211"/>
      <c r="C103" s="211"/>
      <c r="D103" s="212"/>
      <c r="E103" s="80" t="s">
        <v>58</v>
      </c>
      <c r="F103" s="36">
        <f>F31+F39+F47+F79+F87+F95</f>
        <v>0</v>
      </c>
      <c r="G103" s="50"/>
      <c r="H103" s="50"/>
      <c r="I103" s="50"/>
      <c r="J103" s="50"/>
      <c r="K103" s="50"/>
      <c r="L103" s="50"/>
      <c r="M103" s="50"/>
      <c r="N103" s="50"/>
      <c r="O103" s="218"/>
    </row>
    <row r="104" spans="1:15" ht="25.5" x14ac:dyDescent="0.2">
      <c r="A104" s="210"/>
      <c r="B104" s="211"/>
      <c r="C104" s="211"/>
      <c r="D104" s="212"/>
      <c r="E104" s="25" t="s">
        <v>59</v>
      </c>
      <c r="F104" s="36">
        <f>F27+F35+F43+F51+F59+F67+F75+F83+F91</f>
        <v>255.38000000000002</v>
      </c>
      <c r="G104" s="39">
        <f>G32+G40+G48+G64+G72+G80+G88+G96</f>
        <v>1.7397100000000001</v>
      </c>
      <c r="H104" s="40">
        <f>G104/F104*100</f>
        <v>0.68122405826611321</v>
      </c>
      <c r="I104" s="39">
        <f>I32+I40+I48+I56+I64+I72+I80+I88+I96</f>
        <v>134.92471</v>
      </c>
      <c r="J104" s="40">
        <f>I104/F104*100</f>
        <v>52.832919570835614</v>
      </c>
      <c r="K104" s="39">
        <f>K32+K40+K48+K56+K64+K72+K80+K88+K96</f>
        <v>163.42471</v>
      </c>
      <c r="L104" s="40">
        <f>K104/F104*100</f>
        <v>63.992759808912204</v>
      </c>
      <c r="M104" s="39">
        <f>M32+M40+M48+M56+M64+M72+M80+M88+M96</f>
        <v>255.37692000000001</v>
      </c>
      <c r="N104" s="40">
        <f>M104/F104*100</f>
        <v>99.998793954107597</v>
      </c>
      <c r="O104" s="218"/>
    </row>
    <row r="105" spans="1:15" ht="25.5" x14ac:dyDescent="0.2">
      <c r="A105" s="213"/>
      <c r="B105" s="214"/>
      <c r="C105" s="214"/>
      <c r="D105" s="215"/>
      <c r="E105" s="80" t="s">
        <v>60</v>
      </c>
      <c r="F105" s="36">
        <f>F33+F41+F49+F81+F89+F97</f>
        <v>0</v>
      </c>
      <c r="G105" s="42"/>
      <c r="H105" s="51"/>
      <c r="I105" s="52"/>
      <c r="J105" s="43"/>
      <c r="K105" s="42"/>
      <c r="L105" s="43"/>
      <c r="M105" s="42"/>
      <c r="N105" s="43"/>
      <c r="O105" s="218"/>
    </row>
    <row r="106" spans="1:15" ht="16.5" customHeight="1" x14ac:dyDescent="0.2">
      <c r="A106" s="165" t="s">
        <v>153</v>
      </c>
      <c r="B106" s="166"/>
      <c r="C106" s="166"/>
      <c r="D106" s="166"/>
      <c r="E106" s="166"/>
      <c r="F106" s="166"/>
      <c r="G106" s="219"/>
      <c r="H106" s="219"/>
      <c r="I106" s="219"/>
      <c r="J106" s="219"/>
      <c r="K106" s="219"/>
      <c r="L106" s="219"/>
      <c r="M106" s="219"/>
      <c r="N106" s="219"/>
      <c r="O106" s="220"/>
    </row>
    <row r="107" spans="1:15" ht="17.25" customHeight="1" x14ac:dyDescent="0.2">
      <c r="A107" s="165" t="s">
        <v>157</v>
      </c>
      <c r="B107" s="166"/>
      <c r="C107" s="166"/>
      <c r="D107" s="166"/>
      <c r="E107" s="166"/>
      <c r="F107" s="166"/>
      <c r="G107" s="167"/>
      <c r="H107" s="167"/>
      <c r="I107" s="167"/>
      <c r="J107" s="167"/>
      <c r="K107" s="167"/>
      <c r="L107" s="167"/>
      <c r="M107" s="167"/>
      <c r="N107" s="221"/>
      <c r="O107" s="168"/>
    </row>
    <row r="108" spans="1:15" ht="12.75" customHeight="1" x14ac:dyDescent="0.2">
      <c r="A108" s="150" t="s">
        <v>63</v>
      </c>
      <c r="B108" s="169" t="s">
        <v>160</v>
      </c>
      <c r="C108" s="170"/>
      <c r="D108" s="171"/>
      <c r="E108" s="18" t="s">
        <v>55</v>
      </c>
      <c r="F108" s="36">
        <f t="shared" ref="F108:N108" si="11">F110+F111+F112+F113+F114</f>
        <v>174.31</v>
      </c>
      <c r="G108" s="36">
        <f t="shared" si="11"/>
        <v>12</v>
      </c>
      <c r="H108" s="36">
        <f t="shared" si="11"/>
        <v>6.8842866157994367</v>
      </c>
      <c r="I108" s="36">
        <f t="shared" si="11"/>
        <v>72</v>
      </c>
      <c r="J108" s="36">
        <f t="shared" si="11"/>
        <v>41.305719694796629</v>
      </c>
      <c r="K108" s="36">
        <f t="shared" si="11"/>
        <v>100</v>
      </c>
      <c r="L108" s="36">
        <f t="shared" si="11"/>
        <v>57.36905513166198</v>
      </c>
      <c r="M108" s="36">
        <f t="shared" si="11"/>
        <v>174.31100000000001</v>
      </c>
      <c r="N108" s="36">
        <f t="shared" si="11"/>
        <v>100.00057369055131</v>
      </c>
      <c r="O108" s="178"/>
    </row>
    <row r="109" spans="1:15" ht="21" customHeight="1" x14ac:dyDescent="0.2">
      <c r="A109" s="151"/>
      <c r="B109" s="172"/>
      <c r="C109" s="173"/>
      <c r="D109" s="174"/>
      <c r="E109" s="19" t="s">
        <v>48</v>
      </c>
      <c r="F109" s="44"/>
      <c r="G109" s="44"/>
      <c r="H109" s="44"/>
      <c r="I109" s="44"/>
      <c r="J109" s="44"/>
      <c r="K109" s="44"/>
      <c r="L109" s="44"/>
      <c r="M109" s="44"/>
      <c r="N109" s="44"/>
      <c r="O109" s="179"/>
    </row>
    <row r="110" spans="1:15" ht="25.5" x14ac:dyDescent="0.2">
      <c r="A110" s="151"/>
      <c r="B110" s="172"/>
      <c r="C110" s="173"/>
      <c r="D110" s="174"/>
      <c r="E110" s="20" t="s">
        <v>56</v>
      </c>
      <c r="F110" s="36">
        <v>0</v>
      </c>
      <c r="G110" s="36"/>
      <c r="H110" s="36"/>
      <c r="I110" s="36"/>
      <c r="J110" s="36"/>
      <c r="K110" s="36"/>
      <c r="L110" s="36"/>
      <c r="M110" s="36"/>
      <c r="N110" s="36"/>
      <c r="O110" s="179"/>
    </row>
    <row r="111" spans="1:15" ht="38.25" x14ac:dyDescent="0.2">
      <c r="A111" s="151"/>
      <c r="B111" s="172"/>
      <c r="C111" s="173"/>
      <c r="D111" s="174"/>
      <c r="E111" s="21" t="s">
        <v>57</v>
      </c>
      <c r="F111" s="36">
        <v>0</v>
      </c>
      <c r="G111" s="36"/>
      <c r="H111" s="36"/>
      <c r="I111" s="36"/>
      <c r="J111" s="36"/>
      <c r="K111" s="36"/>
      <c r="L111" s="36"/>
      <c r="M111" s="36"/>
      <c r="N111" s="36"/>
      <c r="O111" s="179"/>
    </row>
    <row r="112" spans="1:15" ht="44.25" customHeight="1" x14ac:dyDescent="0.2">
      <c r="A112" s="151"/>
      <c r="B112" s="172"/>
      <c r="C112" s="173"/>
      <c r="D112" s="174"/>
      <c r="E112" s="22" t="s">
        <v>58</v>
      </c>
      <c r="F112" s="36">
        <v>0</v>
      </c>
      <c r="G112" s="36"/>
      <c r="H112" s="36"/>
      <c r="I112" s="36"/>
      <c r="J112" s="36"/>
      <c r="K112" s="36"/>
      <c r="L112" s="36"/>
      <c r="M112" s="36"/>
      <c r="N112" s="36"/>
      <c r="O112" s="179"/>
    </row>
    <row r="113" spans="1:15" ht="25.5" x14ac:dyDescent="0.2">
      <c r="A113" s="151"/>
      <c r="B113" s="172"/>
      <c r="C113" s="173"/>
      <c r="D113" s="174"/>
      <c r="E113" s="20" t="s">
        <v>59</v>
      </c>
      <c r="F113" s="36">
        <f>F120+F128</f>
        <v>174.31</v>
      </c>
      <c r="G113" s="36">
        <f>G120+G128</f>
        <v>12</v>
      </c>
      <c r="H113" s="65">
        <f>G113/F113*100</f>
        <v>6.8842866157994367</v>
      </c>
      <c r="I113" s="36">
        <f>I120+I128</f>
        <v>72</v>
      </c>
      <c r="J113" s="65">
        <f>I113/F113*100</f>
        <v>41.305719694796629</v>
      </c>
      <c r="K113" s="36">
        <f>K120+K128</f>
        <v>100</v>
      </c>
      <c r="L113" s="65">
        <f>K113/F113*100</f>
        <v>57.36905513166198</v>
      </c>
      <c r="M113" s="69">
        <f>M120+M128</f>
        <v>174.31100000000001</v>
      </c>
      <c r="N113" s="70">
        <f>M113/F113*100</f>
        <v>100.00057369055131</v>
      </c>
      <c r="O113" s="179"/>
    </row>
    <row r="114" spans="1:15" ht="30" customHeight="1" x14ac:dyDescent="0.2">
      <c r="A114" s="152"/>
      <c r="B114" s="175"/>
      <c r="C114" s="176"/>
      <c r="D114" s="177"/>
      <c r="E114" s="22" t="s">
        <v>60</v>
      </c>
      <c r="F114" s="36">
        <v>0</v>
      </c>
      <c r="G114" s="36"/>
      <c r="H114" s="36"/>
      <c r="I114" s="36"/>
      <c r="J114" s="36"/>
      <c r="K114" s="36"/>
      <c r="L114" s="36"/>
      <c r="M114" s="36"/>
      <c r="N114" s="36"/>
      <c r="O114" s="180"/>
    </row>
    <row r="115" spans="1:15" ht="12.75" customHeight="1" x14ac:dyDescent="0.2">
      <c r="A115" s="150" t="s">
        <v>154</v>
      </c>
      <c r="B115" s="192" t="s">
        <v>80</v>
      </c>
      <c r="C115" s="155" t="s">
        <v>109</v>
      </c>
      <c r="D115" s="155" t="s">
        <v>212</v>
      </c>
      <c r="E115" s="26" t="s">
        <v>55</v>
      </c>
      <c r="F115" s="53">
        <f t="shared" ref="F115:N115" si="12">F117+F118+F119+F120+F121</f>
        <v>174.31</v>
      </c>
      <c r="G115" s="53">
        <f t="shared" si="12"/>
        <v>12</v>
      </c>
      <c r="H115" s="53">
        <f t="shared" si="12"/>
        <v>6.8842866157994367</v>
      </c>
      <c r="I115" s="53">
        <f t="shared" si="12"/>
        <v>72</v>
      </c>
      <c r="J115" s="53">
        <f t="shared" si="12"/>
        <v>41.305719694796629</v>
      </c>
      <c r="K115" s="53">
        <f t="shared" si="12"/>
        <v>100</v>
      </c>
      <c r="L115" s="53">
        <f t="shared" si="12"/>
        <v>57.36905513166198</v>
      </c>
      <c r="M115" s="53">
        <f t="shared" si="12"/>
        <v>174.31100000000001</v>
      </c>
      <c r="N115" s="53">
        <f t="shared" si="12"/>
        <v>100.00057369055131</v>
      </c>
      <c r="O115" s="203"/>
    </row>
    <row r="116" spans="1:15" x14ac:dyDescent="0.2">
      <c r="A116" s="151"/>
      <c r="B116" s="193"/>
      <c r="C116" s="156"/>
      <c r="D116" s="156"/>
      <c r="E116" s="24" t="s">
        <v>48</v>
      </c>
      <c r="F116" s="45"/>
      <c r="G116" s="45"/>
      <c r="H116" s="45"/>
      <c r="I116" s="45"/>
      <c r="J116" s="45"/>
      <c r="K116" s="45"/>
      <c r="L116" s="45"/>
      <c r="M116" s="45"/>
      <c r="N116" s="46"/>
      <c r="O116" s="203"/>
    </row>
    <row r="117" spans="1:15" ht="25.5" x14ac:dyDescent="0.2">
      <c r="A117" s="151"/>
      <c r="B117" s="193"/>
      <c r="C117" s="156"/>
      <c r="D117" s="156"/>
      <c r="E117" s="25" t="s">
        <v>56</v>
      </c>
      <c r="F117" s="36">
        <v>0</v>
      </c>
      <c r="G117" s="54"/>
      <c r="H117" s="55"/>
      <c r="I117" s="54"/>
      <c r="J117" s="55"/>
      <c r="K117" s="54"/>
      <c r="L117" s="55"/>
      <c r="M117" s="54"/>
      <c r="N117" s="55"/>
      <c r="O117" s="203"/>
    </row>
    <row r="118" spans="1:15" ht="38.25" x14ac:dyDescent="0.2">
      <c r="A118" s="151"/>
      <c r="B118" s="193"/>
      <c r="C118" s="156"/>
      <c r="D118" s="156"/>
      <c r="E118" s="81" t="s">
        <v>57</v>
      </c>
      <c r="F118" s="36">
        <v>0</v>
      </c>
      <c r="G118" s="54"/>
      <c r="H118" s="55"/>
      <c r="I118" s="54"/>
      <c r="J118" s="55"/>
      <c r="K118" s="54"/>
      <c r="L118" s="55"/>
      <c r="M118" s="54"/>
      <c r="N118" s="55"/>
      <c r="O118" s="203"/>
    </row>
    <row r="119" spans="1:15" ht="38.25" x14ac:dyDescent="0.2">
      <c r="A119" s="151"/>
      <c r="B119" s="193"/>
      <c r="C119" s="156"/>
      <c r="D119" s="156"/>
      <c r="E119" s="80" t="s">
        <v>58</v>
      </c>
      <c r="F119" s="36">
        <v>0</v>
      </c>
      <c r="G119" s="37"/>
      <c r="H119" s="38"/>
      <c r="I119" s="37"/>
      <c r="J119" s="38"/>
      <c r="K119" s="37"/>
      <c r="L119" s="38"/>
      <c r="M119" s="37"/>
      <c r="N119" s="38"/>
      <c r="O119" s="203"/>
    </row>
    <row r="120" spans="1:15" ht="25.5" x14ac:dyDescent="0.2">
      <c r="A120" s="151"/>
      <c r="B120" s="193"/>
      <c r="C120" s="156"/>
      <c r="D120" s="156"/>
      <c r="E120" s="25" t="s">
        <v>59</v>
      </c>
      <c r="F120" s="77">
        <v>174.31</v>
      </c>
      <c r="G120" s="36">
        <v>12</v>
      </c>
      <c r="H120" s="36">
        <f>G120/F120*100</f>
        <v>6.8842866157994367</v>
      </c>
      <c r="I120" s="36">
        <f>G120+60</f>
        <v>72</v>
      </c>
      <c r="J120" s="36">
        <f>I120/F120*100</f>
        <v>41.305719694796629</v>
      </c>
      <c r="K120" s="36">
        <f>I120+28</f>
        <v>100</v>
      </c>
      <c r="L120" s="36">
        <f>K120/F120*100</f>
        <v>57.36905513166198</v>
      </c>
      <c r="M120" s="77">
        <f>K120+52.311+22</f>
        <v>174.31100000000001</v>
      </c>
      <c r="N120" s="77">
        <f>M120/F120*100</f>
        <v>100.00057369055131</v>
      </c>
      <c r="O120" s="203"/>
    </row>
    <row r="121" spans="1:15" ht="25.5" x14ac:dyDescent="0.2">
      <c r="A121" s="152"/>
      <c r="B121" s="193"/>
      <c r="C121" s="157"/>
      <c r="D121" s="157"/>
      <c r="E121" s="80" t="s">
        <v>60</v>
      </c>
      <c r="F121" s="36">
        <v>0</v>
      </c>
      <c r="G121" s="41"/>
      <c r="H121" s="43"/>
      <c r="I121" s="41"/>
      <c r="J121" s="43"/>
      <c r="K121" s="41"/>
      <c r="L121" s="43"/>
      <c r="M121" s="41"/>
      <c r="N121" s="43"/>
      <c r="O121" s="203"/>
    </row>
    <row r="122" spans="1:15" ht="57.75" customHeight="1" x14ac:dyDescent="0.2">
      <c r="A122" s="204" t="s">
        <v>217</v>
      </c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6"/>
    </row>
    <row r="123" spans="1:15" ht="18.75" customHeight="1" x14ac:dyDescent="0.2">
      <c r="A123" s="150" t="s">
        <v>155</v>
      </c>
      <c r="B123" s="192" t="s">
        <v>102</v>
      </c>
      <c r="C123" s="155" t="s">
        <v>109</v>
      </c>
      <c r="D123" s="155" t="s">
        <v>111</v>
      </c>
      <c r="E123" s="26" t="s">
        <v>55</v>
      </c>
      <c r="F123" s="53">
        <f t="shared" ref="F123:N123" si="13">F125+F126+F127+F128+F129</f>
        <v>0</v>
      </c>
      <c r="G123" s="53">
        <f t="shared" si="13"/>
        <v>0</v>
      </c>
      <c r="H123" s="53">
        <f t="shared" si="13"/>
        <v>0</v>
      </c>
      <c r="I123" s="53">
        <f t="shared" si="13"/>
        <v>0</v>
      </c>
      <c r="J123" s="53">
        <f t="shared" si="13"/>
        <v>0</v>
      </c>
      <c r="K123" s="53">
        <f t="shared" si="13"/>
        <v>0</v>
      </c>
      <c r="L123" s="53">
        <f t="shared" si="13"/>
        <v>0</v>
      </c>
      <c r="M123" s="53">
        <f t="shared" si="13"/>
        <v>0</v>
      </c>
      <c r="N123" s="53">
        <f t="shared" si="13"/>
        <v>0</v>
      </c>
      <c r="O123" s="185"/>
    </row>
    <row r="124" spans="1:15" x14ac:dyDescent="0.2">
      <c r="A124" s="151"/>
      <c r="B124" s="193"/>
      <c r="C124" s="156"/>
      <c r="D124" s="156"/>
      <c r="E124" s="24" t="s">
        <v>48</v>
      </c>
      <c r="F124" s="45"/>
      <c r="G124" s="45"/>
      <c r="H124" s="45"/>
      <c r="I124" s="45"/>
      <c r="J124" s="45"/>
      <c r="K124" s="45"/>
      <c r="L124" s="45"/>
      <c r="M124" s="45"/>
      <c r="N124" s="46"/>
      <c r="O124" s="185"/>
    </row>
    <row r="125" spans="1:15" ht="25.5" x14ac:dyDescent="0.2">
      <c r="A125" s="151"/>
      <c r="B125" s="193"/>
      <c r="C125" s="156"/>
      <c r="D125" s="156"/>
      <c r="E125" s="25" t="s">
        <v>56</v>
      </c>
      <c r="F125" s="36">
        <v>0</v>
      </c>
      <c r="G125" s="54"/>
      <c r="H125" s="55"/>
      <c r="I125" s="54"/>
      <c r="J125" s="55"/>
      <c r="K125" s="54"/>
      <c r="L125" s="55"/>
      <c r="M125" s="54"/>
      <c r="N125" s="55"/>
      <c r="O125" s="185"/>
    </row>
    <row r="126" spans="1:15" ht="38.25" x14ac:dyDescent="0.2">
      <c r="A126" s="151"/>
      <c r="B126" s="193"/>
      <c r="C126" s="156"/>
      <c r="D126" s="156"/>
      <c r="E126" s="81" t="s">
        <v>57</v>
      </c>
      <c r="F126" s="36">
        <v>0</v>
      </c>
      <c r="G126" s="54"/>
      <c r="H126" s="55"/>
      <c r="I126" s="54"/>
      <c r="J126" s="55"/>
      <c r="K126" s="54"/>
      <c r="L126" s="55"/>
      <c r="M126" s="54"/>
      <c r="N126" s="55"/>
      <c r="O126" s="185"/>
    </row>
    <row r="127" spans="1:15" ht="38.25" x14ac:dyDescent="0.2">
      <c r="A127" s="151"/>
      <c r="B127" s="193"/>
      <c r="C127" s="156"/>
      <c r="D127" s="156"/>
      <c r="E127" s="80" t="s">
        <v>58</v>
      </c>
      <c r="F127" s="36">
        <v>0</v>
      </c>
      <c r="G127" s="37"/>
      <c r="H127" s="38"/>
      <c r="I127" s="37"/>
      <c r="J127" s="38"/>
      <c r="K127" s="37"/>
      <c r="L127" s="38"/>
      <c r="M127" s="37"/>
      <c r="N127" s="38"/>
      <c r="O127" s="185"/>
    </row>
    <row r="128" spans="1:15" ht="25.5" x14ac:dyDescent="0.2">
      <c r="A128" s="151"/>
      <c r="B128" s="193"/>
      <c r="C128" s="156"/>
      <c r="D128" s="156"/>
      <c r="E128" s="25" t="s">
        <v>59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185"/>
    </row>
    <row r="129" spans="1:15" ht="25.5" x14ac:dyDescent="0.2">
      <c r="A129" s="152"/>
      <c r="B129" s="193"/>
      <c r="C129" s="157"/>
      <c r="D129" s="157"/>
      <c r="E129" s="80" t="s">
        <v>60</v>
      </c>
      <c r="F129" s="36">
        <v>0</v>
      </c>
      <c r="G129" s="41"/>
      <c r="H129" s="43"/>
      <c r="I129" s="41"/>
      <c r="J129" s="43"/>
      <c r="K129" s="41"/>
      <c r="L129" s="43"/>
      <c r="M129" s="41"/>
      <c r="N129" s="43"/>
      <c r="O129" s="185"/>
    </row>
    <row r="130" spans="1:15" ht="15.75" customHeight="1" x14ac:dyDescent="0.2">
      <c r="A130" s="225" t="s">
        <v>108</v>
      </c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7"/>
    </row>
    <row r="131" spans="1:15" ht="38.25" x14ac:dyDescent="0.2">
      <c r="A131" s="222" t="s">
        <v>64</v>
      </c>
      <c r="B131" s="222"/>
      <c r="C131" s="207"/>
      <c r="D131" s="222"/>
      <c r="E131" s="23" t="s">
        <v>65</v>
      </c>
      <c r="F131" s="53">
        <f t="shared" ref="F131:N131" si="14">F133+F134+F135+F136+F137</f>
        <v>174.31</v>
      </c>
      <c r="G131" s="53">
        <f t="shared" si="14"/>
        <v>12</v>
      </c>
      <c r="H131" s="53">
        <f t="shared" si="14"/>
        <v>6.8842866157994367</v>
      </c>
      <c r="I131" s="53">
        <f t="shared" si="14"/>
        <v>72</v>
      </c>
      <c r="J131" s="53">
        <f t="shared" si="14"/>
        <v>41.305719694796629</v>
      </c>
      <c r="K131" s="53">
        <f t="shared" si="14"/>
        <v>100</v>
      </c>
      <c r="L131" s="53">
        <f t="shared" si="14"/>
        <v>57.36905513166198</v>
      </c>
      <c r="M131" s="53">
        <f t="shared" si="14"/>
        <v>174.31100000000001</v>
      </c>
      <c r="N131" s="53">
        <f t="shared" si="14"/>
        <v>100.00057369055131</v>
      </c>
      <c r="O131" s="224"/>
    </row>
    <row r="132" spans="1:15" x14ac:dyDescent="0.2">
      <c r="A132" s="222"/>
      <c r="B132" s="222"/>
      <c r="C132" s="210"/>
      <c r="D132" s="222"/>
      <c r="E132" s="24" t="s">
        <v>48</v>
      </c>
      <c r="F132" s="45"/>
      <c r="G132" s="45"/>
      <c r="H132" s="45"/>
      <c r="I132" s="45"/>
      <c r="J132" s="45"/>
      <c r="K132" s="45"/>
      <c r="L132" s="45"/>
      <c r="M132" s="45"/>
      <c r="N132" s="46"/>
      <c r="O132" s="224"/>
    </row>
    <row r="133" spans="1:15" ht="25.5" x14ac:dyDescent="0.2">
      <c r="A133" s="222"/>
      <c r="B133" s="222"/>
      <c r="C133" s="210"/>
      <c r="D133" s="222"/>
      <c r="E133" s="25" t="s">
        <v>56</v>
      </c>
      <c r="F133" s="36">
        <f>F117+F125</f>
        <v>0</v>
      </c>
      <c r="G133" s="37"/>
      <c r="H133" s="38"/>
      <c r="I133" s="37"/>
      <c r="J133" s="38"/>
      <c r="K133" s="37"/>
      <c r="L133" s="38"/>
      <c r="M133" s="37"/>
      <c r="N133" s="38"/>
      <c r="O133" s="224"/>
    </row>
    <row r="134" spans="1:15" ht="38.25" x14ac:dyDescent="0.2">
      <c r="A134" s="222"/>
      <c r="B134" s="222"/>
      <c r="C134" s="210"/>
      <c r="D134" s="222"/>
      <c r="E134" s="81" t="s">
        <v>57</v>
      </c>
      <c r="F134" s="36">
        <f>F118+F126</f>
        <v>0</v>
      </c>
      <c r="G134" s="36"/>
      <c r="H134" s="36"/>
      <c r="I134" s="36"/>
      <c r="J134" s="36"/>
      <c r="K134" s="36"/>
      <c r="L134" s="36"/>
      <c r="M134" s="36"/>
      <c r="N134" s="36"/>
      <c r="O134" s="224"/>
    </row>
    <row r="135" spans="1:15" ht="38.25" x14ac:dyDescent="0.2">
      <c r="A135" s="222"/>
      <c r="B135" s="222"/>
      <c r="C135" s="210"/>
      <c r="D135" s="222"/>
      <c r="E135" s="80" t="s">
        <v>58</v>
      </c>
      <c r="F135" s="36">
        <f>F119+F127</f>
        <v>0</v>
      </c>
      <c r="G135" s="41"/>
      <c r="H135" s="43"/>
      <c r="I135" s="41"/>
      <c r="J135" s="43"/>
      <c r="K135" s="41"/>
      <c r="L135" s="43"/>
      <c r="M135" s="41"/>
      <c r="N135" s="43"/>
      <c r="O135" s="224"/>
    </row>
    <row r="136" spans="1:15" ht="25.5" x14ac:dyDescent="0.2">
      <c r="A136" s="222"/>
      <c r="B136" s="222"/>
      <c r="C136" s="210"/>
      <c r="D136" s="222"/>
      <c r="E136" s="25" t="s">
        <v>59</v>
      </c>
      <c r="F136" s="36">
        <f>F120+F128</f>
        <v>174.31</v>
      </c>
      <c r="G136" s="65">
        <f t="shared" ref="G136:N136" si="15">G120+G128</f>
        <v>12</v>
      </c>
      <c r="H136" s="65">
        <f t="shared" si="15"/>
        <v>6.8842866157994367</v>
      </c>
      <c r="I136" s="65">
        <f t="shared" si="15"/>
        <v>72</v>
      </c>
      <c r="J136" s="65">
        <f t="shared" si="15"/>
        <v>41.305719694796629</v>
      </c>
      <c r="K136" s="65">
        <f t="shared" si="15"/>
        <v>100</v>
      </c>
      <c r="L136" s="65">
        <f t="shared" si="15"/>
        <v>57.36905513166198</v>
      </c>
      <c r="M136" s="65">
        <f t="shared" si="15"/>
        <v>174.31100000000001</v>
      </c>
      <c r="N136" s="65">
        <f t="shared" si="15"/>
        <v>100.00057369055131</v>
      </c>
      <c r="O136" s="224"/>
    </row>
    <row r="137" spans="1:15" ht="25.5" x14ac:dyDescent="0.2">
      <c r="A137" s="223"/>
      <c r="B137" s="223"/>
      <c r="C137" s="210"/>
      <c r="D137" s="223"/>
      <c r="E137" s="81" t="s">
        <v>60</v>
      </c>
      <c r="F137" s="36">
        <f>F121+F129</f>
        <v>0</v>
      </c>
      <c r="G137" s="47"/>
      <c r="H137" s="49"/>
      <c r="I137" s="47"/>
      <c r="J137" s="49"/>
      <c r="K137" s="47"/>
      <c r="L137" s="49"/>
      <c r="M137" s="47"/>
      <c r="N137" s="49"/>
      <c r="O137" s="224"/>
    </row>
    <row r="138" spans="1:15" ht="17.25" customHeight="1" x14ac:dyDescent="0.2">
      <c r="A138" s="165" t="s">
        <v>156</v>
      </c>
      <c r="B138" s="166"/>
      <c r="C138" s="166"/>
      <c r="D138" s="166"/>
      <c r="E138" s="166"/>
      <c r="F138" s="166"/>
      <c r="G138" s="219"/>
      <c r="H138" s="219"/>
      <c r="I138" s="219"/>
      <c r="J138" s="219"/>
      <c r="K138" s="219"/>
      <c r="L138" s="219"/>
      <c r="M138" s="219"/>
      <c r="N138" s="219"/>
      <c r="O138" s="220"/>
    </row>
    <row r="139" spans="1:15" ht="18.75" customHeight="1" x14ac:dyDescent="0.2">
      <c r="A139" s="165" t="s">
        <v>158</v>
      </c>
      <c r="B139" s="166"/>
      <c r="C139" s="166"/>
      <c r="D139" s="166"/>
      <c r="E139" s="166"/>
      <c r="F139" s="166"/>
      <c r="G139" s="167"/>
      <c r="H139" s="167"/>
      <c r="I139" s="167"/>
      <c r="J139" s="167"/>
      <c r="K139" s="167"/>
      <c r="L139" s="167"/>
      <c r="M139" s="167"/>
      <c r="N139" s="221"/>
      <c r="O139" s="168"/>
    </row>
    <row r="140" spans="1:15" ht="12.75" customHeight="1" x14ac:dyDescent="0.2">
      <c r="A140" s="150" t="s">
        <v>161</v>
      </c>
      <c r="B140" s="169" t="s">
        <v>162</v>
      </c>
      <c r="C140" s="170"/>
      <c r="D140" s="171"/>
      <c r="E140" s="18" t="s">
        <v>55</v>
      </c>
      <c r="F140" s="36">
        <f t="shared" ref="F140:N140" si="16">F142+F143+F144+F145+F146</f>
        <v>3007.4</v>
      </c>
      <c r="G140" s="36">
        <f t="shared" si="16"/>
        <v>719.24707999999998</v>
      </c>
      <c r="H140" s="36">
        <f t="shared" si="16"/>
        <v>23.915910088448491</v>
      </c>
      <c r="I140" s="36">
        <f t="shared" si="16"/>
        <v>1275.78305</v>
      </c>
      <c r="J140" s="36">
        <f t="shared" si="16"/>
        <v>42.421462060251379</v>
      </c>
      <c r="K140" s="36">
        <f t="shared" si="16"/>
        <v>1561.3243400000001</v>
      </c>
      <c r="L140" s="36">
        <f t="shared" si="16"/>
        <v>51.916084990357128</v>
      </c>
      <c r="M140" s="36">
        <f t="shared" si="16"/>
        <v>2691.8620500000002</v>
      </c>
      <c r="N140" s="36">
        <f t="shared" si="16"/>
        <v>89.507948726474694</v>
      </c>
      <c r="O140" s="178"/>
    </row>
    <row r="141" spans="1:15" ht="21" customHeight="1" x14ac:dyDescent="0.2">
      <c r="A141" s="151"/>
      <c r="B141" s="172"/>
      <c r="C141" s="173"/>
      <c r="D141" s="174"/>
      <c r="E141" s="19" t="s">
        <v>48</v>
      </c>
      <c r="F141" s="44"/>
      <c r="G141" s="44"/>
      <c r="H141" s="44"/>
      <c r="I141" s="44"/>
      <c r="J141" s="44"/>
      <c r="K141" s="44"/>
      <c r="L141" s="44"/>
      <c r="M141" s="44"/>
      <c r="N141" s="44"/>
      <c r="O141" s="179"/>
    </row>
    <row r="142" spans="1:15" ht="25.5" x14ac:dyDescent="0.2">
      <c r="A142" s="151"/>
      <c r="B142" s="172"/>
      <c r="C142" s="173"/>
      <c r="D142" s="174"/>
      <c r="E142" s="20" t="s">
        <v>56</v>
      </c>
      <c r="F142" s="36">
        <v>0</v>
      </c>
      <c r="G142" s="36"/>
      <c r="H142" s="36"/>
      <c r="I142" s="36"/>
      <c r="J142" s="36"/>
      <c r="K142" s="36"/>
      <c r="L142" s="36"/>
      <c r="M142" s="36"/>
      <c r="N142" s="36"/>
      <c r="O142" s="179"/>
    </row>
    <row r="143" spans="1:15" ht="38.25" x14ac:dyDescent="0.2">
      <c r="A143" s="151"/>
      <c r="B143" s="172"/>
      <c r="C143" s="173"/>
      <c r="D143" s="174"/>
      <c r="E143" s="21" t="s">
        <v>57</v>
      </c>
      <c r="F143" s="36">
        <v>0</v>
      </c>
      <c r="G143" s="36"/>
      <c r="H143" s="36"/>
      <c r="I143" s="36"/>
      <c r="J143" s="36"/>
      <c r="K143" s="36"/>
      <c r="L143" s="36"/>
      <c r="M143" s="36"/>
      <c r="N143" s="36"/>
      <c r="O143" s="179"/>
    </row>
    <row r="144" spans="1:15" ht="44.25" customHeight="1" x14ac:dyDescent="0.2">
      <c r="A144" s="151"/>
      <c r="B144" s="172"/>
      <c r="C144" s="173"/>
      <c r="D144" s="174"/>
      <c r="E144" s="22" t="s">
        <v>58</v>
      </c>
      <c r="F144" s="36">
        <v>0</v>
      </c>
      <c r="G144" s="36"/>
      <c r="H144" s="36"/>
      <c r="I144" s="36"/>
      <c r="J144" s="36"/>
      <c r="K144" s="36"/>
      <c r="L144" s="36"/>
      <c r="M144" s="36"/>
      <c r="N144" s="36"/>
      <c r="O144" s="179"/>
    </row>
    <row r="145" spans="1:15" ht="25.5" x14ac:dyDescent="0.2">
      <c r="A145" s="151"/>
      <c r="B145" s="172"/>
      <c r="C145" s="173"/>
      <c r="D145" s="174"/>
      <c r="E145" s="20" t="s">
        <v>59</v>
      </c>
      <c r="F145" s="36">
        <f>F152+F160+F171+F179+F187+F195+F203+F211+F219</f>
        <v>3007.4</v>
      </c>
      <c r="G145" s="65">
        <f>G152+G160+G171+G179+G187+G195+G203+G211+G219</f>
        <v>719.24707999999998</v>
      </c>
      <c r="H145" s="65">
        <f>G145/F145*100</f>
        <v>23.915910088448491</v>
      </c>
      <c r="I145" s="65">
        <f>I152+I160+I171+I179+I187+I195+I203+I211+I219</f>
        <v>1275.78305</v>
      </c>
      <c r="J145" s="65">
        <f>I145/F145*100</f>
        <v>42.421462060251379</v>
      </c>
      <c r="K145" s="65">
        <f>K152+K160+K171+K179+K187+K195+K203+K211+K219</f>
        <v>1561.3243400000001</v>
      </c>
      <c r="L145" s="65">
        <f>K145/F145*100</f>
        <v>51.916084990357128</v>
      </c>
      <c r="M145" s="65">
        <f>M152+M160+M171+M179+M187+M195+M203+M211+M219</f>
        <v>2691.8620500000002</v>
      </c>
      <c r="N145" s="65">
        <f>M145/F145%</f>
        <v>89.507948726474694</v>
      </c>
      <c r="O145" s="179"/>
    </row>
    <row r="146" spans="1:15" ht="30" customHeight="1" x14ac:dyDescent="0.2">
      <c r="A146" s="152"/>
      <c r="B146" s="175"/>
      <c r="C146" s="176"/>
      <c r="D146" s="177"/>
      <c r="E146" s="22" t="s">
        <v>60</v>
      </c>
      <c r="F146" s="36">
        <v>0</v>
      </c>
      <c r="G146" s="36"/>
      <c r="H146" s="36"/>
      <c r="I146" s="36"/>
      <c r="J146" s="36"/>
      <c r="K146" s="36"/>
      <c r="L146" s="36"/>
      <c r="M146" s="36"/>
      <c r="N146" s="36"/>
      <c r="O146" s="180"/>
    </row>
    <row r="147" spans="1:15" ht="12.75" customHeight="1" x14ac:dyDescent="0.2">
      <c r="A147" s="150" t="s">
        <v>81</v>
      </c>
      <c r="B147" s="192" t="s">
        <v>163</v>
      </c>
      <c r="C147" s="155" t="s">
        <v>109</v>
      </c>
      <c r="D147" s="231" t="s">
        <v>111</v>
      </c>
      <c r="E147" s="26" t="s">
        <v>55</v>
      </c>
      <c r="F147" s="53">
        <f t="shared" ref="F147:N147" si="17">F149+F150+F151+F152+F153</f>
        <v>0.4</v>
      </c>
      <c r="G147" s="53">
        <f t="shared" si="17"/>
        <v>0</v>
      </c>
      <c r="H147" s="53">
        <f t="shared" si="17"/>
        <v>0</v>
      </c>
      <c r="I147" s="53">
        <f t="shared" si="17"/>
        <v>0</v>
      </c>
      <c r="J147" s="53">
        <f t="shared" si="17"/>
        <v>0</v>
      </c>
      <c r="K147" s="53">
        <f t="shared" si="17"/>
        <v>0</v>
      </c>
      <c r="L147" s="53">
        <f t="shared" si="17"/>
        <v>0</v>
      </c>
      <c r="M147" s="53">
        <f t="shared" si="17"/>
        <v>0</v>
      </c>
      <c r="N147" s="53">
        <f t="shared" si="17"/>
        <v>0</v>
      </c>
      <c r="O147" s="234" t="s">
        <v>5</v>
      </c>
    </row>
    <row r="148" spans="1:15" x14ac:dyDescent="0.2">
      <c r="A148" s="151"/>
      <c r="B148" s="193"/>
      <c r="C148" s="156"/>
      <c r="D148" s="232"/>
      <c r="E148" s="24" t="s">
        <v>48</v>
      </c>
      <c r="F148" s="45"/>
      <c r="G148" s="45"/>
      <c r="H148" s="45"/>
      <c r="I148" s="45"/>
      <c r="J148" s="45"/>
      <c r="K148" s="45"/>
      <c r="L148" s="45"/>
      <c r="M148" s="45"/>
      <c r="N148" s="46"/>
      <c r="O148" s="235"/>
    </row>
    <row r="149" spans="1:15" ht="25.5" x14ac:dyDescent="0.2">
      <c r="A149" s="151"/>
      <c r="B149" s="193"/>
      <c r="C149" s="156"/>
      <c r="D149" s="232"/>
      <c r="E149" s="25" t="s">
        <v>56</v>
      </c>
      <c r="F149" s="36">
        <v>0</v>
      </c>
      <c r="G149" s="54"/>
      <c r="H149" s="55"/>
      <c r="I149" s="54"/>
      <c r="J149" s="55"/>
      <c r="K149" s="54"/>
      <c r="L149" s="55"/>
      <c r="M149" s="54"/>
      <c r="N149" s="55"/>
      <c r="O149" s="235"/>
    </row>
    <row r="150" spans="1:15" ht="38.25" x14ac:dyDescent="0.2">
      <c r="A150" s="151"/>
      <c r="B150" s="193"/>
      <c r="C150" s="156"/>
      <c r="D150" s="232"/>
      <c r="E150" s="81" t="s">
        <v>57</v>
      </c>
      <c r="F150" s="36">
        <v>0</v>
      </c>
      <c r="G150" s="54"/>
      <c r="H150" s="55"/>
      <c r="I150" s="54"/>
      <c r="J150" s="55"/>
      <c r="K150" s="54"/>
      <c r="L150" s="55"/>
      <c r="M150" s="54"/>
      <c r="N150" s="55"/>
      <c r="O150" s="235"/>
    </row>
    <row r="151" spans="1:15" ht="38.25" x14ac:dyDescent="0.2">
      <c r="A151" s="151"/>
      <c r="B151" s="193"/>
      <c r="C151" s="156"/>
      <c r="D151" s="232"/>
      <c r="E151" s="80" t="s">
        <v>58</v>
      </c>
      <c r="F151" s="36">
        <v>0</v>
      </c>
      <c r="G151" s="37"/>
      <c r="H151" s="38"/>
      <c r="I151" s="37"/>
      <c r="J151" s="38"/>
      <c r="K151" s="37"/>
      <c r="L151" s="38"/>
      <c r="M151" s="37"/>
      <c r="N151" s="38"/>
      <c r="O151" s="235"/>
    </row>
    <row r="152" spans="1:15" ht="25.5" x14ac:dyDescent="0.2">
      <c r="A152" s="151"/>
      <c r="B152" s="193"/>
      <c r="C152" s="156"/>
      <c r="D152" s="232"/>
      <c r="E152" s="20" t="s">
        <v>59</v>
      </c>
      <c r="F152" s="36">
        <v>0.4</v>
      </c>
      <c r="G152" s="36">
        <v>0</v>
      </c>
      <c r="H152" s="36">
        <f>G152/F152*100</f>
        <v>0</v>
      </c>
      <c r="I152" s="36">
        <f>G152+0</f>
        <v>0</v>
      </c>
      <c r="J152" s="36">
        <f>I152/F152*100</f>
        <v>0</v>
      </c>
      <c r="K152" s="36">
        <f>I152+0</f>
        <v>0</v>
      </c>
      <c r="L152" s="36">
        <f>K152/F152*100</f>
        <v>0</v>
      </c>
      <c r="M152" s="36">
        <f>K152+0</f>
        <v>0</v>
      </c>
      <c r="N152" s="36">
        <f>M152/F152*100</f>
        <v>0</v>
      </c>
      <c r="O152" s="235"/>
    </row>
    <row r="153" spans="1:15" ht="69" customHeight="1" x14ac:dyDescent="0.2">
      <c r="A153" s="152"/>
      <c r="B153" s="193"/>
      <c r="C153" s="157"/>
      <c r="D153" s="233"/>
      <c r="E153" s="80" t="s">
        <v>60</v>
      </c>
      <c r="F153" s="36">
        <v>0</v>
      </c>
      <c r="G153" s="41"/>
      <c r="H153" s="43"/>
      <c r="I153" s="41"/>
      <c r="J153" s="43"/>
      <c r="K153" s="41"/>
      <c r="L153" s="43"/>
      <c r="M153" s="41"/>
      <c r="N153" s="43"/>
      <c r="O153" s="236"/>
    </row>
    <row r="154" spans="1:15" ht="15.75" customHeight="1" x14ac:dyDescent="0.2">
      <c r="A154" s="225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7"/>
    </row>
    <row r="155" spans="1:15" ht="12.75" customHeight="1" x14ac:dyDescent="0.2">
      <c r="A155" s="150" t="s">
        <v>82</v>
      </c>
      <c r="B155" s="192" t="s">
        <v>164</v>
      </c>
      <c r="C155" s="155" t="s">
        <v>109</v>
      </c>
      <c r="D155" s="229" t="s">
        <v>150</v>
      </c>
      <c r="E155" s="26" t="s">
        <v>55</v>
      </c>
      <c r="F155" s="53">
        <f t="shared" ref="F155:N155" si="18">F157+F158+F159+F160+F161</f>
        <v>2683.5</v>
      </c>
      <c r="G155" s="53">
        <f t="shared" si="18"/>
        <v>700.22144000000003</v>
      </c>
      <c r="H155" s="53">
        <f t="shared" si="18"/>
        <v>26.093588224333892</v>
      </c>
      <c r="I155" s="53">
        <f t="shared" si="18"/>
        <v>1121.41408</v>
      </c>
      <c r="J155" s="53">
        <f t="shared" si="18"/>
        <v>41.78923346376002</v>
      </c>
      <c r="K155" s="53">
        <f t="shared" si="18"/>
        <v>1368.87869</v>
      </c>
      <c r="L155" s="53">
        <f t="shared" si="18"/>
        <v>51.010944289174589</v>
      </c>
      <c r="M155" s="53">
        <f t="shared" si="18"/>
        <v>2390.8374399999998</v>
      </c>
      <c r="N155" s="53">
        <f t="shared" si="18"/>
        <v>89.093998136761684</v>
      </c>
      <c r="O155" s="200" t="s">
        <v>205</v>
      </c>
    </row>
    <row r="156" spans="1:15" x14ac:dyDescent="0.2">
      <c r="A156" s="151"/>
      <c r="B156" s="193"/>
      <c r="C156" s="156"/>
      <c r="D156" s="230"/>
      <c r="E156" s="24" t="s">
        <v>48</v>
      </c>
      <c r="F156" s="45"/>
      <c r="G156" s="45"/>
      <c r="H156" s="45"/>
      <c r="I156" s="45"/>
      <c r="J156" s="45"/>
      <c r="K156" s="45"/>
      <c r="L156" s="45"/>
      <c r="M156" s="45"/>
      <c r="N156" s="46"/>
      <c r="O156" s="201"/>
    </row>
    <row r="157" spans="1:15" ht="25.5" x14ac:dyDescent="0.2">
      <c r="A157" s="151"/>
      <c r="B157" s="193"/>
      <c r="C157" s="156"/>
      <c r="D157" s="230"/>
      <c r="E157" s="25" t="s">
        <v>56</v>
      </c>
      <c r="F157" s="36">
        <v>0</v>
      </c>
      <c r="G157" s="54"/>
      <c r="H157" s="55"/>
      <c r="I157" s="54"/>
      <c r="J157" s="55"/>
      <c r="K157" s="54"/>
      <c r="L157" s="55"/>
      <c r="M157" s="54"/>
      <c r="N157" s="55"/>
      <c r="O157" s="201"/>
    </row>
    <row r="158" spans="1:15" ht="38.25" x14ac:dyDescent="0.2">
      <c r="A158" s="151"/>
      <c r="B158" s="193"/>
      <c r="C158" s="156"/>
      <c r="D158" s="230"/>
      <c r="E158" s="81" t="s">
        <v>57</v>
      </c>
      <c r="F158" s="36">
        <v>0</v>
      </c>
      <c r="G158" s="54"/>
      <c r="H158" s="55"/>
      <c r="I158" s="54"/>
      <c r="J158" s="55"/>
      <c r="K158" s="54"/>
      <c r="L158" s="55"/>
      <c r="M158" s="54"/>
      <c r="N158" s="55"/>
      <c r="O158" s="201"/>
    </row>
    <row r="159" spans="1:15" ht="38.25" x14ac:dyDescent="0.2">
      <c r="A159" s="151"/>
      <c r="B159" s="193"/>
      <c r="C159" s="156"/>
      <c r="D159" s="230"/>
      <c r="E159" s="80" t="s">
        <v>58</v>
      </c>
      <c r="F159" s="36">
        <v>0</v>
      </c>
      <c r="G159" s="37"/>
      <c r="H159" s="38"/>
      <c r="I159" s="37"/>
      <c r="J159" s="38"/>
      <c r="K159" s="37"/>
      <c r="L159" s="38"/>
      <c r="M159" s="37"/>
      <c r="N159" s="38"/>
      <c r="O159" s="201"/>
    </row>
    <row r="160" spans="1:15" ht="25.5" x14ac:dyDescent="0.2">
      <c r="A160" s="151"/>
      <c r="B160" s="193"/>
      <c r="C160" s="156"/>
      <c r="D160" s="230"/>
      <c r="E160" s="20" t="s">
        <v>59</v>
      </c>
      <c r="F160" s="77">
        <v>2683.5</v>
      </c>
      <c r="G160" s="36">
        <v>700.22144000000003</v>
      </c>
      <c r="H160" s="36">
        <f>G160/F160*100</f>
        <v>26.093588224333892</v>
      </c>
      <c r="I160" s="36">
        <f>G160+421.19264</f>
        <v>1121.41408</v>
      </c>
      <c r="J160" s="36">
        <f>I160/F160*100</f>
        <v>41.78923346376002</v>
      </c>
      <c r="K160" s="36">
        <f>I160+247.46461</f>
        <v>1368.87869</v>
      </c>
      <c r="L160" s="36">
        <f>K160/F160*100</f>
        <v>51.010944289174589</v>
      </c>
      <c r="M160" s="36">
        <f>K160+1022.10349-0.14474</f>
        <v>2390.8374399999998</v>
      </c>
      <c r="N160" s="36">
        <f>M160/F160*100</f>
        <v>89.093998136761684</v>
      </c>
      <c r="O160" s="201"/>
    </row>
    <row r="161" spans="1:15" ht="25.5" x14ac:dyDescent="0.2">
      <c r="A161" s="151"/>
      <c r="B161" s="228"/>
      <c r="C161" s="156"/>
      <c r="D161" s="230"/>
      <c r="E161" s="81" t="s">
        <v>60</v>
      </c>
      <c r="F161" s="37">
        <v>0</v>
      </c>
      <c r="G161" s="68"/>
      <c r="H161" s="49"/>
      <c r="I161" s="68"/>
      <c r="J161" s="49"/>
      <c r="K161" s="68"/>
      <c r="L161" s="49"/>
      <c r="M161" s="68"/>
      <c r="N161" s="49"/>
      <c r="O161" s="202"/>
    </row>
    <row r="162" spans="1:15" ht="55.5" customHeight="1" x14ac:dyDescent="0.2">
      <c r="A162" s="237" t="s">
        <v>21</v>
      </c>
      <c r="B162" s="238"/>
      <c r="C162" s="238"/>
      <c r="D162" s="238"/>
      <c r="E162" s="238"/>
      <c r="F162" s="238"/>
      <c r="G162" s="238"/>
      <c r="H162" s="238"/>
      <c r="I162" s="238"/>
      <c r="J162" s="238"/>
      <c r="K162" s="238"/>
      <c r="L162" s="238"/>
      <c r="M162" s="238"/>
      <c r="N162" s="238"/>
      <c r="O162" s="239"/>
    </row>
    <row r="163" spans="1:15" ht="42" customHeight="1" x14ac:dyDescent="0.2">
      <c r="A163" s="240" t="s">
        <v>20</v>
      </c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2"/>
    </row>
    <row r="164" spans="1:15" ht="27.75" customHeight="1" x14ac:dyDescent="0.2">
      <c r="A164" s="240" t="s">
        <v>22</v>
      </c>
      <c r="B164" s="243"/>
      <c r="C164" s="243"/>
      <c r="D164" s="243"/>
      <c r="E164" s="243"/>
      <c r="F164" s="243"/>
      <c r="G164" s="243"/>
      <c r="H164" s="243"/>
      <c r="I164" s="243"/>
      <c r="J164" s="243"/>
      <c r="K164" s="243"/>
      <c r="L164" s="243"/>
      <c r="M164" s="243"/>
      <c r="N164" s="243"/>
      <c r="O164" s="244"/>
    </row>
    <row r="165" spans="1:15" ht="39.75" customHeight="1" x14ac:dyDescent="0.2">
      <c r="A165" s="245" t="s">
        <v>204</v>
      </c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7"/>
    </row>
    <row r="166" spans="1:15" ht="12.75" customHeight="1" x14ac:dyDescent="0.2">
      <c r="A166" s="248" t="s">
        <v>83</v>
      </c>
      <c r="B166" s="249" t="s">
        <v>165</v>
      </c>
      <c r="C166" s="156" t="s">
        <v>15</v>
      </c>
      <c r="D166" s="232" t="s">
        <v>111</v>
      </c>
      <c r="E166" s="71" t="s">
        <v>55</v>
      </c>
      <c r="F166" s="53">
        <f t="shared" ref="F166:N166" si="19">F168+F169+F170+F171+F172</f>
        <v>0.98</v>
      </c>
      <c r="G166" s="53">
        <f t="shared" si="19"/>
        <v>0</v>
      </c>
      <c r="H166" s="53">
        <f t="shared" si="19"/>
        <v>0</v>
      </c>
      <c r="I166" s="53">
        <f t="shared" si="19"/>
        <v>0</v>
      </c>
      <c r="J166" s="53">
        <f t="shared" si="19"/>
        <v>0</v>
      </c>
      <c r="K166" s="53">
        <f t="shared" si="19"/>
        <v>0</v>
      </c>
      <c r="L166" s="53">
        <f t="shared" si="19"/>
        <v>0</v>
      </c>
      <c r="M166" s="53">
        <f t="shared" si="19"/>
        <v>0</v>
      </c>
      <c r="N166" s="53">
        <f t="shared" si="19"/>
        <v>0</v>
      </c>
      <c r="O166" s="234" t="s">
        <v>5</v>
      </c>
    </row>
    <row r="167" spans="1:15" x14ac:dyDescent="0.2">
      <c r="A167" s="151"/>
      <c r="B167" s="193"/>
      <c r="C167" s="156"/>
      <c r="D167" s="232"/>
      <c r="E167" s="24" t="s">
        <v>48</v>
      </c>
      <c r="F167" s="45"/>
      <c r="G167" s="45"/>
      <c r="H167" s="45"/>
      <c r="I167" s="45"/>
      <c r="J167" s="45"/>
      <c r="K167" s="45"/>
      <c r="L167" s="45"/>
      <c r="M167" s="45"/>
      <c r="N167" s="46"/>
      <c r="O167" s="235"/>
    </row>
    <row r="168" spans="1:15" ht="25.5" x14ac:dyDescent="0.2">
      <c r="A168" s="151"/>
      <c r="B168" s="193"/>
      <c r="C168" s="156"/>
      <c r="D168" s="232"/>
      <c r="E168" s="25" t="s">
        <v>56</v>
      </c>
      <c r="F168" s="36">
        <v>0</v>
      </c>
      <c r="G168" s="54"/>
      <c r="H168" s="55"/>
      <c r="I168" s="54"/>
      <c r="J168" s="55"/>
      <c r="K168" s="54"/>
      <c r="L168" s="55"/>
      <c r="M168" s="54"/>
      <c r="N168" s="55"/>
      <c r="O168" s="235"/>
    </row>
    <row r="169" spans="1:15" ht="38.25" x14ac:dyDescent="0.2">
      <c r="A169" s="151"/>
      <c r="B169" s="193"/>
      <c r="C169" s="156"/>
      <c r="D169" s="232"/>
      <c r="E169" s="81" t="s">
        <v>57</v>
      </c>
      <c r="F169" s="36">
        <v>0</v>
      </c>
      <c r="G169" s="54"/>
      <c r="H169" s="55"/>
      <c r="I169" s="54"/>
      <c r="J169" s="55"/>
      <c r="K169" s="54"/>
      <c r="L169" s="55"/>
      <c r="M169" s="54"/>
      <c r="N169" s="55"/>
      <c r="O169" s="235"/>
    </row>
    <row r="170" spans="1:15" ht="38.25" x14ac:dyDescent="0.2">
      <c r="A170" s="151"/>
      <c r="B170" s="193"/>
      <c r="C170" s="156"/>
      <c r="D170" s="232"/>
      <c r="E170" s="80" t="s">
        <v>58</v>
      </c>
      <c r="F170" s="36">
        <v>0</v>
      </c>
      <c r="G170" s="37"/>
      <c r="H170" s="38"/>
      <c r="I170" s="37"/>
      <c r="J170" s="38"/>
      <c r="K170" s="37"/>
      <c r="L170" s="38"/>
      <c r="M170" s="37"/>
      <c r="N170" s="38"/>
      <c r="O170" s="235"/>
    </row>
    <row r="171" spans="1:15" ht="25.5" x14ac:dyDescent="0.2">
      <c r="A171" s="151"/>
      <c r="B171" s="193"/>
      <c r="C171" s="156"/>
      <c r="D171" s="232"/>
      <c r="E171" s="20" t="s">
        <v>59</v>
      </c>
      <c r="F171" s="36">
        <v>0.98</v>
      </c>
      <c r="G171" s="36">
        <v>0</v>
      </c>
      <c r="H171" s="36">
        <f>G171/F171*100</f>
        <v>0</v>
      </c>
      <c r="I171" s="36">
        <f>G171+0</f>
        <v>0</v>
      </c>
      <c r="J171" s="36">
        <f>I171/F171*100</f>
        <v>0</v>
      </c>
      <c r="K171" s="36">
        <f>I171+0</f>
        <v>0</v>
      </c>
      <c r="L171" s="36">
        <f>K171/F171*100</f>
        <v>0</v>
      </c>
      <c r="M171" s="65">
        <f>K171+0</f>
        <v>0</v>
      </c>
      <c r="N171" s="65">
        <f>M171/F171*100</f>
        <v>0</v>
      </c>
      <c r="O171" s="235"/>
    </row>
    <row r="172" spans="1:15" ht="25.5" x14ac:dyDescent="0.2">
      <c r="A172" s="152"/>
      <c r="B172" s="193"/>
      <c r="C172" s="157"/>
      <c r="D172" s="233"/>
      <c r="E172" s="80" t="s">
        <v>60</v>
      </c>
      <c r="F172" s="36">
        <v>0</v>
      </c>
      <c r="G172" s="41"/>
      <c r="H172" s="43"/>
      <c r="I172" s="41"/>
      <c r="J172" s="43"/>
      <c r="K172" s="41"/>
      <c r="L172" s="43"/>
      <c r="M172" s="41"/>
      <c r="N172" s="43"/>
      <c r="O172" s="236"/>
    </row>
    <row r="173" spans="1:15" ht="15.75" customHeight="1" x14ac:dyDescent="0.2">
      <c r="A173" s="250"/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2"/>
    </row>
    <row r="174" spans="1:15" ht="12.75" customHeight="1" x14ac:dyDescent="0.2">
      <c r="A174" s="150" t="s">
        <v>84</v>
      </c>
      <c r="B174" s="192" t="s">
        <v>166</v>
      </c>
      <c r="C174" s="155" t="s">
        <v>109</v>
      </c>
      <c r="D174" s="155" t="s">
        <v>114</v>
      </c>
      <c r="E174" s="26" t="s">
        <v>55</v>
      </c>
      <c r="F174" s="53">
        <f t="shared" ref="F174:N174" si="20">F176+F177+F178+F179+F180</f>
        <v>184.22</v>
      </c>
      <c r="G174" s="53">
        <f t="shared" si="20"/>
        <v>12.241400000000001</v>
      </c>
      <c r="H174" s="53">
        <f t="shared" si="20"/>
        <v>6.644989686244708</v>
      </c>
      <c r="I174" s="53">
        <f t="shared" si="20"/>
        <v>41.241399999999999</v>
      </c>
      <c r="J174" s="53">
        <f t="shared" si="20"/>
        <v>22.387037238084897</v>
      </c>
      <c r="K174" s="53">
        <f t="shared" si="20"/>
        <v>72.091399999999993</v>
      </c>
      <c r="L174" s="53">
        <f t="shared" si="20"/>
        <v>39.133318857887303</v>
      </c>
      <c r="M174" s="53">
        <f t="shared" si="20"/>
        <v>174.33817999999997</v>
      </c>
      <c r="N174" s="53">
        <f t="shared" si="20"/>
        <v>94.635859298664627</v>
      </c>
      <c r="O174" s="200" t="s">
        <v>6</v>
      </c>
    </row>
    <row r="175" spans="1:15" x14ac:dyDescent="0.2">
      <c r="A175" s="151"/>
      <c r="B175" s="193"/>
      <c r="C175" s="156"/>
      <c r="D175" s="156"/>
      <c r="E175" s="24" t="s">
        <v>48</v>
      </c>
      <c r="F175" s="45"/>
      <c r="G175" s="45"/>
      <c r="H175" s="45"/>
      <c r="I175" s="45"/>
      <c r="J175" s="45"/>
      <c r="K175" s="45"/>
      <c r="L175" s="45"/>
      <c r="M175" s="45"/>
      <c r="N175" s="46"/>
      <c r="O175" s="201"/>
    </row>
    <row r="176" spans="1:15" ht="25.5" x14ac:dyDescent="0.2">
      <c r="A176" s="151"/>
      <c r="B176" s="193"/>
      <c r="C176" s="156"/>
      <c r="D176" s="156"/>
      <c r="E176" s="25" t="s">
        <v>56</v>
      </c>
      <c r="F176" s="36">
        <v>0</v>
      </c>
      <c r="G176" s="54"/>
      <c r="H176" s="55"/>
      <c r="I176" s="54"/>
      <c r="J176" s="55"/>
      <c r="K176" s="54"/>
      <c r="L176" s="55"/>
      <c r="M176" s="54"/>
      <c r="N176" s="55"/>
      <c r="O176" s="201"/>
    </row>
    <row r="177" spans="1:15" ht="38.25" x14ac:dyDescent="0.2">
      <c r="A177" s="151"/>
      <c r="B177" s="193"/>
      <c r="C177" s="156"/>
      <c r="D177" s="156"/>
      <c r="E177" s="81" t="s">
        <v>57</v>
      </c>
      <c r="F177" s="36">
        <v>0</v>
      </c>
      <c r="G177" s="54"/>
      <c r="H177" s="55"/>
      <c r="I177" s="54"/>
      <c r="J177" s="55"/>
      <c r="K177" s="54"/>
      <c r="L177" s="55"/>
      <c r="M177" s="54"/>
      <c r="N177" s="55"/>
      <c r="O177" s="201"/>
    </row>
    <row r="178" spans="1:15" ht="38.25" x14ac:dyDescent="0.2">
      <c r="A178" s="151"/>
      <c r="B178" s="193"/>
      <c r="C178" s="156"/>
      <c r="D178" s="156"/>
      <c r="E178" s="80" t="s">
        <v>58</v>
      </c>
      <c r="F178" s="36">
        <v>0</v>
      </c>
      <c r="G178" s="37"/>
      <c r="H178" s="38"/>
      <c r="I178" s="37"/>
      <c r="J178" s="38"/>
      <c r="K178" s="37"/>
      <c r="L178" s="38"/>
      <c r="M178" s="37"/>
      <c r="N178" s="38"/>
      <c r="O178" s="201"/>
    </row>
    <row r="179" spans="1:15" ht="25.5" x14ac:dyDescent="0.2">
      <c r="A179" s="151"/>
      <c r="B179" s="193"/>
      <c r="C179" s="156"/>
      <c r="D179" s="156"/>
      <c r="E179" s="25" t="s">
        <v>59</v>
      </c>
      <c r="F179" s="36">
        <v>184.22</v>
      </c>
      <c r="G179" s="36">
        <v>12.241400000000001</v>
      </c>
      <c r="H179" s="36">
        <f>G179/F179*100</f>
        <v>6.644989686244708</v>
      </c>
      <c r="I179" s="36">
        <f>G179+29</f>
        <v>41.241399999999999</v>
      </c>
      <c r="J179" s="36">
        <f>I179/F179*100</f>
        <v>22.387037238084897</v>
      </c>
      <c r="K179" s="36">
        <f>I179+30.85</f>
        <v>72.091399999999993</v>
      </c>
      <c r="L179" s="36">
        <f>K179/F179*100</f>
        <v>39.133318857887303</v>
      </c>
      <c r="M179" s="36">
        <f>K179+102.55878-0.312</f>
        <v>174.33817999999997</v>
      </c>
      <c r="N179" s="36">
        <f>M179/F179*100</f>
        <v>94.635859298664627</v>
      </c>
      <c r="O179" s="201"/>
    </row>
    <row r="180" spans="1:15" ht="25.5" x14ac:dyDescent="0.2">
      <c r="A180" s="152"/>
      <c r="B180" s="193"/>
      <c r="C180" s="157"/>
      <c r="D180" s="157"/>
      <c r="E180" s="80" t="s">
        <v>60</v>
      </c>
      <c r="F180" s="36">
        <v>0</v>
      </c>
      <c r="G180" s="41"/>
      <c r="H180" s="43"/>
      <c r="I180" s="41"/>
      <c r="J180" s="43"/>
      <c r="K180" s="41"/>
      <c r="L180" s="43"/>
      <c r="M180" s="41"/>
      <c r="N180" s="43"/>
      <c r="O180" s="202"/>
    </row>
    <row r="181" spans="1:15" ht="38.25" customHeight="1" x14ac:dyDescent="0.2">
      <c r="A181" s="186" t="s">
        <v>206</v>
      </c>
      <c r="B181" s="187"/>
      <c r="C181" s="187"/>
      <c r="D181" s="187"/>
      <c r="E181" s="187"/>
      <c r="F181" s="187"/>
      <c r="G181" s="187"/>
      <c r="H181" s="187"/>
      <c r="I181" s="187"/>
      <c r="J181" s="187"/>
      <c r="K181" s="187"/>
      <c r="L181" s="187"/>
      <c r="M181" s="187"/>
      <c r="N181" s="187"/>
      <c r="O181" s="188"/>
    </row>
    <row r="182" spans="1:15" ht="12.75" customHeight="1" x14ac:dyDescent="0.2">
      <c r="A182" s="150" t="s">
        <v>85</v>
      </c>
      <c r="B182" s="192" t="s">
        <v>86</v>
      </c>
      <c r="C182" s="155" t="s">
        <v>111</v>
      </c>
      <c r="D182" s="155" t="s">
        <v>111</v>
      </c>
      <c r="E182" s="26" t="s">
        <v>55</v>
      </c>
      <c r="F182" s="53">
        <f t="shared" ref="F182:N182" si="21">F184+F185+F186+F187+F188</f>
        <v>0</v>
      </c>
      <c r="G182" s="53">
        <f t="shared" si="21"/>
        <v>0</v>
      </c>
      <c r="H182" s="53">
        <f t="shared" si="21"/>
        <v>0</v>
      </c>
      <c r="I182" s="53">
        <f t="shared" si="21"/>
        <v>0</v>
      </c>
      <c r="J182" s="53">
        <f t="shared" si="21"/>
        <v>0</v>
      </c>
      <c r="K182" s="53">
        <f t="shared" si="21"/>
        <v>0</v>
      </c>
      <c r="L182" s="53">
        <f t="shared" si="21"/>
        <v>0</v>
      </c>
      <c r="M182" s="53">
        <f t="shared" si="21"/>
        <v>0</v>
      </c>
      <c r="N182" s="53">
        <f t="shared" si="21"/>
        <v>0</v>
      </c>
      <c r="O182" s="234" t="s">
        <v>5</v>
      </c>
    </row>
    <row r="183" spans="1:15" x14ac:dyDescent="0.2">
      <c r="A183" s="151"/>
      <c r="B183" s="193"/>
      <c r="C183" s="156"/>
      <c r="D183" s="156"/>
      <c r="E183" s="24" t="s">
        <v>48</v>
      </c>
      <c r="F183" s="45"/>
      <c r="G183" s="45"/>
      <c r="H183" s="45"/>
      <c r="I183" s="45"/>
      <c r="J183" s="45"/>
      <c r="K183" s="45"/>
      <c r="L183" s="45"/>
      <c r="M183" s="45"/>
      <c r="N183" s="46"/>
      <c r="O183" s="235"/>
    </row>
    <row r="184" spans="1:15" ht="25.5" x14ac:dyDescent="0.2">
      <c r="A184" s="151"/>
      <c r="B184" s="193"/>
      <c r="C184" s="156"/>
      <c r="D184" s="156"/>
      <c r="E184" s="25" t="s">
        <v>56</v>
      </c>
      <c r="F184" s="36">
        <v>0</v>
      </c>
      <c r="G184" s="54"/>
      <c r="H184" s="55"/>
      <c r="I184" s="54"/>
      <c r="J184" s="55"/>
      <c r="K184" s="54"/>
      <c r="L184" s="55"/>
      <c r="M184" s="54"/>
      <c r="N184" s="55"/>
      <c r="O184" s="235"/>
    </row>
    <row r="185" spans="1:15" ht="38.25" x14ac:dyDescent="0.2">
      <c r="A185" s="151"/>
      <c r="B185" s="193"/>
      <c r="C185" s="156"/>
      <c r="D185" s="156"/>
      <c r="E185" s="81" t="s">
        <v>57</v>
      </c>
      <c r="F185" s="36">
        <v>0</v>
      </c>
      <c r="G185" s="54"/>
      <c r="H185" s="55"/>
      <c r="I185" s="54"/>
      <c r="J185" s="55"/>
      <c r="K185" s="54"/>
      <c r="L185" s="55"/>
      <c r="M185" s="54"/>
      <c r="N185" s="55"/>
      <c r="O185" s="235"/>
    </row>
    <row r="186" spans="1:15" ht="38.25" x14ac:dyDescent="0.2">
      <c r="A186" s="151"/>
      <c r="B186" s="193"/>
      <c r="C186" s="156"/>
      <c r="D186" s="156"/>
      <c r="E186" s="80" t="s">
        <v>58</v>
      </c>
      <c r="F186" s="36">
        <v>0</v>
      </c>
      <c r="G186" s="37"/>
      <c r="H186" s="38"/>
      <c r="I186" s="37"/>
      <c r="J186" s="38"/>
      <c r="K186" s="37"/>
      <c r="L186" s="38"/>
      <c r="M186" s="37"/>
      <c r="N186" s="38"/>
      <c r="O186" s="235"/>
    </row>
    <row r="187" spans="1:15" ht="25.5" x14ac:dyDescent="0.2">
      <c r="A187" s="151"/>
      <c r="B187" s="193"/>
      <c r="C187" s="156"/>
      <c r="D187" s="156"/>
      <c r="E187" s="25" t="s">
        <v>59</v>
      </c>
      <c r="F187" s="36">
        <v>0</v>
      </c>
      <c r="G187" s="36">
        <v>0</v>
      </c>
      <c r="H187" s="36">
        <v>0</v>
      </c>
      <c r="I187" s="36">
        <v>0</v>
      </c>
      <c r="J187" s="36">
        <v>0</v>
      </c>
      <c r="K187" s="36">
        <v>0</v>
      </c>
      <c r="L187" s="36">
        <v>0</v>
      </c>
      <c r="M187" s="36">
        <v>0</v>
      </c>
      <c r="N187" s="36">
        <v>0</v>
      </c>
      <c r="O187" s="235"/>
    </row>
    <row r="188" spans="1:15" ht="25.5" x14ac:dyDescent="0.2">
      <c r="A188" s="152"/>
      <c r="B188" s="193"/>
      <c r="C188" s="157"/>
      <c r="D188" s="157"/>
      <c r="E188" s="80" t="s">
        <v>60</v>
      </c>
      <c r="F188" s="36">
        <v>0</v>
      </c>
      <c r="G188" s="41"/>
      <c r="H188" s="43"/>
      <c r="I188" s="41"/>
      <c r="J188" s="43"/>
      <c r="K188" s="41"/>
      <c r="L188" s="43"/>
      <c r="M188" s="41"/>
      <c r="N188" s="43"/>
      <c r="O188" s="236"/>
    </row>
    <row r="189" spans="1:15" ht="15" customHeight="1" x14ac:dyDescent="0.2">
      <c r="A189" s="225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  <c r="L189" s="226"/>
      <c r="M189" s="226"/>
      <c r="N189" s="226"/>
      <c r="O189" s="227"/>
    </row>
    <row r="190" spans="1:15" ht="12.75" customHeight="1" x14ac:dyDescent="0.2">
      <c r="A190" s="150" t="s">
        <v>104</v>
      </c>
      <c r="B190" s="192" t="s">
        <v>121</v>
      </c>
      <c r="C190" s="155" t="s">
        <v>18</v>
      </c>
      <c r="D190" s="155" t="s">
        <v>18</v>
      </c>
      <c r="E190" s="26" t="s">
        <v>55</v>
      </c>
      <c r="F190" s="53">
        <f t="shared" ref="F190:N190" si="22">F192+F193+F194+F195+F196</f>
        <v>99</v>
      </c>
      <c r="G190" s="53">
        <f t="shared" si="22"/>
        <v>0</v>
      </c>
      <c r="H190" s="53">
        <f t="shared" si="22"/>
        <v>0</v>
      </c>
      <c r="I190" s="53">
        <f t="shared" si="22"/>
        <v>99</v>
      </c>
      <c r="J190" s="53">
        <f t="shared" si="22"/>
        <v>100</v>
      </c>
      <c r="K190" s="53">
        <f t="shared" si="22"/>
        <v>99</v>
      </c>
      <c r="L190" s="53">
        <f t="shared" si="22"/>
        <v>100</v>
      </c>
      <c r="M190" s="53">
        <f t="shared" si="22"/>
        <v>99</v>
      </c>
      <c r="N190" s="53">
        <f t="shared" si="22"/>
        <v>100</v>
      </c>
      <c r="O190" s="185"/>
    </row>
    <row r="191" spans="1:15" x14ac:dyDescent="0.2">
      <c r="A191" s="151"/>
      <c r="B191" s="193"/>
      <c r="C191" s="156"/>
      <c r="D191" s="156"/>
      <c r="E191" s="24" t="s">
        <v>48</v>
      </c>
      <c r="F191" s="45"/>
      <c r="G191" s="45"/>
      <c r="H191" s="45"/>
      <c r="I191" s="45"/>
      <c r="J191" s="45"/>
      <c r="K191" s="45"/>
      <c r="L191" s="45"/>
      <c r="M191" s="45"/>
      <c r="N191" s="46"/>
      <c r="O191" s="185"/>
    </row>
    <row r="192" spans="1:15" ht="25.5" x14ac:dyDescent="0.2">
      <c r="A192" s="151"/>
      <c r="B192" s="193"/>
      <c r="C192" s="156"/>
      <c r="D192" s="156"/>
      <c r="E192" s="25" t="s">
        <v>56</v>
      </c>
      <c r="F192" s="36">
        <v>0</v>
      </c>
      <c r="G192" s="54"/>
      <c r="H192" s="55"/>
      <c r="I192" s="54"/>
      <c r="J192" s="55"/>
      <c r="K192" s="54"/>
      <c r="L192" s="55"/>
      <c r="M192" s="54"/>
      <c r="N192" s="55"/>
      <c r="O192" s="185"/>
    </row>
    <row r="193" spans="1:15" ht="38.25" x14ac:dyDescent="0.2">
      <c r="A193" s="151"/>
      <c r="B193" s="193"/>
      <c r="C193" s="156"/>
      <c r="D193" s="156"/>
      <c r="E193" s="81" t="s">
        <v>57</v>
      </c>
      <c r="F193" s="36">
        <v>0</v>
      </c>
      <c r="G193" s="54"/>
      <c r="H193" s="55"/>
      <c r="I193" s="54"/>
      <c r="J193" s="55"/>
      <c r="K193" s="54"/>
      <c r="L193" s="55"/>
      <c r="M193" s="54"/>
      <c r="N193" s="55"/>
      <c r="O193" s="185"/>
    </row>
    <row r="194" spans="1:15" ht="38.25" x14ac:dyDescent="0.2">
      <c r="A194" s="151"/>
      <c r="B194" s="193"/>
      <c r="C194" s="156"/>
      <c r="D194" s="156"/>
      <c r="E194" s="80" t="s">
        <v>58</v>
      </c>
      <c r="F194" s="36">
        <v>0</v>
      </c>
      <c r="G194" s="37"/>
      <c r="H194" s="38"/>
      <c r="I194" s="37"/>
      <c r="J194" s="38"/>
      <c r="K194" s="37"/>
      <c r="L194" s="38"/>
      <c r="M194" s="37"/>
      <c r="N194" s="38"/>
      <c r="O194" s="185"/>
    </row>
    <row r="195" spans="1:15" ht="25.5" x14ac:dyDescent="0.2">
      <c r="A195" s="151"/>
      <c r="B195" s="193"/>
      <c r="C195" s="156"/>
      <c r="D195" s="156"/>
      <c r="E195" s="25" t="s">
        <v>59</v>
      </c>
      <c r="F195" s="36">
        <v>99</v>
      </c>
      <c r="G195" s="36">
        <v>0</v>
      </c>
      <c r="H195" s="36">
        <f>G195/F195*100</f>
        <v>0</v>
      </c>
      <c r="I195" s="36">
        <f>G195+99</f>
        <v>99</v>
      </c>
      <c r="J195" s="36">
        <f>I195/F195*100</f>
        <v>100</v>
      </c>
      <c r="K195" s="36">
        <f>I195+0</f>
        <v>99</v>
      </c>
      <c r="L195" s="36">
        <f>K195/F195*100</f>
        <v>100</v>
      </c>
      <c r="M195" s="36">
        <f>K195+0</f>
        <v>99</v>
      </c>
      <c r="N195" s="36">
        <f>M195/F195*100</f>
        <v>100</v>
      </c>
      <c r="O195" s="185"/>
    </row>
    <row r="196" spans="1:15" ht="25.5" x14ac:dyDescent="0.2">
      <c r="A196" s="152"/>
      <c r="B196" s="193"/>
      <c r="C196" s="157"/>
      <c r="D196" s="157"/>
      <c r="E196" s="80" t="s">
        <v>60</v>
      </c>
      <c r="F196" s="36">
        <v>0</v>
      </c>
      <c r="G196" s="41"/>
      <c r="H196" s="43"/>
      <c r="I196" s="41"/>
      <c r="J196" s="43"/>
      <c r="K196" s="41"/>
      <c r="L196" s="43"/>
      <c r="M196" s="41"/>
      <c r="N196" s="43"/>
      <c r="O196" s="185"/>
    </row>
    <row r="197" spans="1:15" ht="15.75" customHeight="1" x14ac:dyDescent="0.2">
      <c r="A197" s="253" t="s">
        <v>0</v>
      </c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  <c r="L197" s="254"/>
      <c r="M197" s="254"/>
      <c r="N197" s="254"/>
      <c r="O197" s="255"/>
    </row>
    <row r="198" spans="1:15" ht="12.75" customHeight="1" x14ac:dyDescent="0.2">
      <c r="A198" s="150" t="s">
        <v>87</v>
      </c>
      <c r="B198" s="192" t="s">
        <v>88</v>
      </c>
      <c r="C198" s="155" t="s">
        <v>111</v>
      </c>
      <c r="D198" s="155" t="s">
        <v>111</v>
      </c>
      <c r="E198" s="26" t="s">
        <v>55</v>
      </c>
      <c r="F198" s="53">
        <f t="shared" ref="F198:N198" si="23">F200+F201+F202+F203+F204</f>
        <v>0</v>
      </c>
      <c r="G198" s="53">
        <f t="shared" si="23"/>
        <v>0</v>
      </c>
      <c r="H198" s="53">
        <f t="shared" si="23"/>
        <v>0</v>
      </c>
      <c r="I198" s="53">
        <f t="shared" si="23"/>
        <v>0</v>
      </c>
      <c r="J198" s="53">
        <f t="shared" si="23"/>
        <v>0</v>
      </c>
      <c r="K198" s="53">
        <f t="shared" si="23"/>
        <v>0</v>
      </c>
      <c r="L198" s="53">
        <f t="shared" si="23"/>
        <v>0</v>
      </c>
      <c r="M198" s="53">
        <f t="shared" si="23"/>
        <v>0</v>
      </c>
      <c r="N198" s="53">
        <f t="shared" si="23"/>
        <v>0</v>
      </c>
      <c r="O198" s="234" t="s">
        <v>5</v>
      </c>
    </row>
    <row r="199" spans="1:15" x14ac:dyDescent="0.2">
      <c r="A199" s="151"/>
      <c r="B199" s="193"/>
      <c r="C199" s="156"/>
      <c r="D199" s="156"/>
      <c r="E199" s="24" t="s">
        <v>48</v>
      </c>
      <c r="F199" s="45"/>
      <c r="G199" s="45"/>
      <c r="H199" s="45"/>
      <c r="I199" s="45"/>
      <c r="J199" s="45"/>
      <c r="K199" s="45"/>
      <c r="L199" s="45"/>
      <c r="M199" s="45"/>
      <c r="N199" s="46"/>
      <c r="O199" s="235"/>
    </row>
    <row r="200" spans="1:15" ht="25.5" x14ac:dyDescent="0.2">
      <c r="A200" s="151"/>
      <c r="B200" s="193"/>
      <c r="C200" s="156"/>
      <c r="D200" s="156"/>
      <c r="E200" s="25" t="s">
        <v>56</v>
      </c>
      <c r="F200" s="36">
        <v>0</v>
      </c>
      <c r="G200" s="54"/>
      <c r="H200" s="55"/>
      <c r="I200" s="54"/>
      <c r="J200" s="55"/>
      <c r="K200" s="54"/>
      <c r="L200" s="55"/>
      <c r="M200" s="54"/>
      <c r="N200" s="55"/>
      <c r="O200" s="235"/>
    </row>
    <row r="201" spans="1:15" ht="38.25" x14ac:dyDescent="0.2">
      <c r="A201" s="151"/>
      <c r="B201" s="193"/>
      <c r="C201" s="156"/>
      <c r="D201" s="156"/>
      <c r="E201" s="81" t="s">
        <v>57</v>
      </c>
      <c r="F201" s="36">
        <v>0</v>
      </c>
      <c r="G201" s="54"/>
      <c r="H201" s="55"/>
      <c r="I201" s="54"/>
      <c r="J201" s="55"/>
      <c r="K201" s="54"/>
      <c r="L201" s="55"/>
      <c r="M201" s="54"/>
      <c r="N201" s="55"/>
      <c r="O201" s="235"/>
    </row>
    <row r="202" spans="1:15" ht="38.25" x14ac:dyDescent="0.2">
      <c r="A202" s="151"/>
      <c r="B202" s="193"/>
      <c r="C202" s="156"/>
      <c r="D202" s="156"/>
      <c r="E202" s="80" t="s">
        <v>58</v>
      </c>
      <c r="F202" s="36">
        <v>0</v>
      </c>
      <c r="G202" s="37"/>
      <c r="H202" s="38"/>
      <c r="I202" s="37"/>
      <c r="J202" s="38"/>
      <c r="K202" s="37"/>
      <c r="L202" s="38"/>
      <c r="M202" s="37"/>
      <c r="N202" s="38"/>
      <c r="O202" s="235"/>
    </row>
    <row r="203" spans="1:15" ht="25.5" x14ac:dyDescent="0.2">
      <c r="A203" s="151"/>
      <c r="B203" s="193"/>
      <c r="C203" s="156"/>
      <c r="D203" s="156"/>
      <c r="E203" s="25" t="s">
        <v>59</v>
      </c>
      <c r="F203" s="36">
        <v>0</v>
      </c>
      <c r="G203" s="36">
        <v>0</v>
      </c>
      <c r="H203" s="36">
        <v>0</v>
      </c>
      <c r="I203" s="36">
        <f>G203+0</f>
        <v>0</v>
      </c>
      <c r="J203" s="36">
        <v>0</v>
      </c>
      <c r="K203" s="36">
        <f>I203+0</f>
        <v>0</v>
      </c>
      <c r="L203" s="36">
        <v>0</v>
      </c>
      <c r="M203" s="36">
        <f>K203+0</f>
        <v>0</v>
      </c>
      <c r="N203" s="36">
        <v>0</v>
      </c>
      <c r="O203" s="235"/>
    </row>
    <row r="204" spans="1:15" ht="25.5" x14ac:dyDescent="0.2">
      <c r="A204" s="152"/>
      <c r="B204" s="193"/>
      <c r="C204" s="157"/>
      <c r="D204" s="157"/>
      <c r="E204" s="80" t="s">
        <v>60</v>
      </c>
      <c r="F204" s="36">
        <v>0</v>
      </c>
      <c r="G204" s="41"/>
      <c r="H204" s="43"/>
      <c r="I204" s="41"/>
      <c r="J204" s="43"/>
      <c r="K204" s="41"/>
      <c r="L204" s="43"/>
      <c r="M204" s="41"/>
      <c r="N204" s="43"/>
      <c r="O204" s="236"/>
    </row>
    <row r="205" spans="1:15" ht="15.75" customHeight="1" x14ac:dyDescent="0.2">
      <c r="A205" s="189"/>
      <c r="B205" s="190"/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190"/>
      <c r="O205" s="191"/>
    </row>
    <row r="206" spans="1:15" ht="12.75" customHeight="1" x14ac:dyDescent="0.2">
      <c r="A206" s="150" t="s">
        <v>89</v>
      </c>
      <c r="B206" s="192" t="s">
        <v>90</v>
      </c>
      <c r="C206" s="155" t="s">
        <v>109</v>
      </c>
      <c r="D206" s="155" t="s">
        <v>150</v>
      </c>
      <c r="E206" s="26" t="s">
        <v>55</v>
      </c>
      <c r="F206" s="53">
        <f t="shared" ref="F206:N206" si="24">F208+F209+F210+F211+F212</f>
        <v>39.299999999999997</v>
      </c>
      <c r="G206" s="53">
        <f t="shared" si="24"/>
        <v>6.7842399999999996</v>
      </c>
      <c r="H206" s="53">
        <f t="shared" si="24"/>
        <v>17.262697201017811</v>
      </c>
      <c r="I206" s="53">
        <f t="shared" si="24"/>
        <v>14.127569999999999</v>
      </c>
      <c r="J206" s="53">
        <f t="shared" si="24"/>
        <v>35.94801526717557</v>
      </c>
      <c r="K206" s="53">
        <f t="shared" si="24"/>
        <v>21.35425</v>
      </c>
      <c r="L206" s="53">
        <f t="shared" si="24"/>
        <v>54.336513994910952</v>
      </c>
      <c r="M206" s="53">
        <f t="shared" si="24"/>
        <v>27.686430000000001</v>
      </c>
      <c r="N206" s="53">
        <f t="shared" si="24"/>
        <v>70.448931297709933</v>
      </c>
      <c r="O206" s="200" t="s">
        <v>207</v>
      </c>
    </row>
    <row r="207" spans="1:15" x14ac:dyDescent="0.2">
      <c r="A207" s="151"/>
      <c r="B207" s="193"/>
      <c r="C207" s="156"/>
      <c r="D207" s="156"/>
      <c r="E207" s="24" t="s">
        <v>48</v>
      </c>
      <c r="F207" s="45"/>
      <c r="G207" s="45"/>
      <c r="H207" s="45"/>
      <c r="I207" s="45"/>
      <c r="J207" s="45"/>
      <c r="K207" s="45"/>
      <c r="L207" s="45"/>
      <c r="M207" s="45"/>
      <c r="N207" s="46"/>
      <c r="O207" s="201"/>
    </row>
    <row r="208" spans="1:15" ht="25.5" x14ac:dyDescent="0.2">
      <c r="A208" s="151"/>
      <c r="B208" s="193"/>
      <c r="C208" s="156"/>
      <c r="D208" s="156"/>
      <c r="E208" s="25" t="s">
        <v>56</v>
      </c>
      <c r="F208" s="36">
        <v>0</v>
      </c>
      <c r="G208" s="54"/>
      <c r="H208" s="55"/>
      <c r="I208" s="54"/>
      <c r="J208" s="55"/>
      <c r="K208" s="54"/>
      <c r="L208" s="55"/>
      <c r="M208" s="54"/>
      <c r="N208" s="55"/>
      <c r="O208" s="201"/>
    </row>
    <row r="209" spans="1:15" ht="38.25" x14ac:dyDescent="0.2">
      <c r="A209" s="151"/>
      <c r="B209" s="193"/>
      <c r="C209" s="156"/>
      <c r="D209" s="156"/>
      <c r="E209" s="81" t="s">
        <v>57</v>
      </c>
      <c r="F209" s="36">
        <v>0</v>
      </c>
      <c r="G209" s="54"/>
      <c r="H209" s="55"/>
      <c r="I209" s="54"/>
      <c r="J209" s="55"/>
      <c r="K209" s="54"/>
      <c r="L209" s="55"/>
      <c r="M209" s="54"/>
      <c r="N209" s="55"/>
      <c r="O209" s="201"/>
    </row>
    <row r="210" spans="1:15" ht="38.25" x14ac:dyDescent="0.2">
      <c r="A210" s="151"/>
      <c r="B210" s="193"/>
      <c r="C210" s="156"/>
      <c r="D210" s="156"/>
      <c r="E210" s="80" t="s">
        <v>58</v>
      </c>
      <c r="F210" s="36">
        <v>0</v>
      </c>
      <c r="G210" s="37"/>
      <c r="H210" s="38"/>
      <c r="I210" s="37"/>
      <c r="J210" s="38"/>
      <c r="K210" s="37"/>
      <c r="L210" s="38"/>
      <c r="M210" s="37"/>
      <c r="N210" s="38"/>
      <c r="O210" s="201"/>
    </row>
    <row r="211" spans="1:15" ht="25.5" x14ac:dyDescent="0.2">
      <c r="A211" s="151"/>
      <c r="B211" s="193"/>
      <c r="C211" s="156"/>
      <c r="D211" s="156"/>
      <c r="E211" s="25" t="s">
        <v>59</v>
      </c>
      <c r="F211" s="36">
        <v>39.299999999999997</v>
      </c>
      <c r="G211" s="36">
        <v>6.7842399999999996</v>
      </c>
      <c r="H211" s="36">
        <f>G211/F211*100</f>
        <v>17.262697201017811</v>
      </c>
      <c r="I211" s="36">
        <f>G211+7.34333</f>
        <v>14.127569999999999</v>
      </c>
      <c r="J211" s="36">
        <f>I211/F211*100</f>
        <v>35.94801526717557</v>
      </c>
      <c r="K211" s="36">
        <f>I211+7.22668</f>
        <v>21.35425</v>
      </c>
      <c r="L211" s="36">
        <f>K211/F211*100</f>
        <v>54.336513994910952</v>
      </c>
      <c r="M211" s="36">
        <f>K211+6.33218</f>
        <v>27.686430000000001</v>
      </c>
      <c r="N211" s="36">
        <f>M211/F211*100</f>
        <v>70.448931297709933</v>
      </c>
      <c r="O211" s="201"/>
    </row>
    <row r="212" spans="1:15" ht="25.5" x14ac:dyDescent="0.2">
      <c r="A212" s="152"/>
      <c r="B212" s="193"/>
      <c r="C212" s="157"/>
      <c r="D212" s="157"/>
      <c r="E212" s="80" t="s">
        <v>60</v>
      </c>
      <c r="F212" s="36">
        <v>0</v>
      </c>
      <c r="G212" s="41"/>
      <c r="H212" s="43"/>
      <c r="I212" s="41"/>
      <c r="J212" s="43"/>
      <c r="K212" s="41"/>
      <c r="L212" s="43"/>
      <c r="M212" s="41"/>
      <c r="N212" s="43"/>
      <c r="O212" s="202"/>
    </row>
    <row r="213" spans="1:15" ht="18" customHeight="1" x14ac:dyDescent="0.2">
      <c r="A213" s="189" t="s">
        <v>1</v>
      </c>
      <c r="B213" s="190"/>
      <c r="C213" s="190"/>
      <c r="D213" s="190"/>
      <c r="E213" s="190"/>
      <c r="F213" s="190"/>
      <c r="G213" s="190"/>
      <c r="H213" s="190"/>
      <c r="I213" s="190"/>
      <c r="J213" s="190"/>
      <c r="K213" s="190"/>
      <c r="L213" s="190"/>
      <c r="M213" s="190"/>
      <c r="N213" s="190"/>
      <c r="O213" s="191"/>
    </row>
    <row r="214" spans="1:15" ht="12.75" customHeight="1" x14ac:dyDescent="0.2">
      <c r="A214" s="150" t="s">
        <v>91</v>
      </c>
      <c r="B214" s="192" t="s">
        <v>92</v>
      </c>
      <c r="C214" s="155" t="s">
        <v>111</v>
      </c>
      <c r="D214" s="155" t="s">
        <v>111</v>
      </c>
      <c r="E214" s="26" t="s">
        <v>55</v>
      </c>
      <c r="F214" s="53">
        <f t="shared" ref="F214:N214" si="25">F216+F217+F218+F219+F220</f>
        <v>0</v>
      </c>
      <c r="G214" s="53">
        <f t="shared" si="25"/>
        <v>0</v>
      </c>
      <c r="H214" s="53">
        <f t="shared" si="25"/>
        <v>0</v>
      </c>
      <c r="I214" s="53">
        <f t="shared" si="25"/>
        <v>0</v>
      </c>
      <c r="J214" s="53">
        <f t="shared" si="25"/>
        <v>0</v>
      </c>
      <c r="K214" s="53">
        <f t="shared" si="25"/>
        <v>0</v>
      </c>
      <c r="L214" s="53">
        <f t="shared" si="25"/>
        <v>0</v>
      </c>
      <c r="M214" s="53">
        <f t="shared" si="25"/>
        <v>0</v>
      </c>
      <c r="N214" s="53">
        <f t="shared" si="25"/>
        <v>0</v>
      </c>
      <c r="O214" s="234" t="s">
        <v>5</v>
      </c>
    </row>
    <row r="215" spans="1:15" x14ac:dyDescent="0.2">
      <c r="A215" s="151"/>
      <c r="B215" s="193"/>
      <c r="C215" s="156"/>
      <c r="D215" s="156"/>
      <c r="E215" s="24" t="s">
        <v>48</v>
      </c>
      <c r="F215" s="45"/>
      <c r="G215" s="45"/>
      <c r="H215" s="45"/>
      <c r="I215" s="45"/>
      <c r="J215" s="45"/>
      <c r="K215" s="45"/>
      <c r="L215" s="45"/>
      <c r="M215" s="45"/>
      <c r="N215" s="46"/>
      <c r="O215" s="235"/>
    </row>
    <row r="216" spans="1:15" ht="25.5" x14ac:dyDescent="0.2">
      <c r="A216" s="151"/>
      <c r="B216" s="193"/>
      <c r="C216" s="156"/>
      <c r="D216" s="156"/>
      <c r="E216" s="25" t="s">
        <v>56</v>
      </c>
      <c r="F216" s="36">
        <v>0</v>
      </c>
      <c r="G216" s="54"/>
      <c r="H216" s="55"/>
      <c r="I216" s="54"/>
      <c r="J216" s="55"/>
      <c r="K216" s="54"/>
      <c r="L216" s="55"/>
      <c r="M216" s="54"/>
      <c r="N216" s="55"/>
      <c r="O216" s="235"/>
    </row>
    <row r="217" spans="1:15" ht="38.25" x14ac:dyDescent="0.2">
      <c r="A217" s="151"/>
      <c r="B217" s="193"/>
      <c r="C217" s="156"/>
      <c r="D217" s="156"/>
      <c r="E217" s="81" t="s">
        <v>57</v>
      </c>
      <c r="F217" s="36">
        <v>0</v>
      </c>
      <c r="G217" s="54"/>
      <c r="H217" s="55"/>
      <c r="I217" s="54"/>
      <c r="J217" s="55"/>
      <c r="K217" s="54"/>
      <c r="L217" s="55"/>
      <c r="M217" s="54"/>
      <c r="N217" s="55"/>
      <c r="O217" s="235"/>
    </row>
    <row r="218" spans="1:15" ht="38.25" x14ac:dyDescent="0.2">
      <c r="A218" s="151"/>
      <c r="B218" s="193"/>
      <c r="C218" s="156"/>
      <c r="D218" s="156"/>
      <c r="E218" s="80" t="s">
        <v>58</v>
      </c>
      <c r="F218" s="36">
        <v>0</v>
      </c>
      <c r="G218" s="37"/>
      <c r="H218" s="38"/>
      <c r="I218" s="37"/>
      <c r="J218" s="38"/>
      <c r="K218" s="37"/>
      <c r="L218" s="38"/>
      <c r="M218" s="37"/>
      <c r="N218" s="38"/>
      <c r="O218" s="235"/>
    </row>
    <row r="219" spans="1:15" ht="25.5" x14ac:dyDescent="0.2">
      <c r="A219" s="151"/>
      <c r="B219" s="193"/>
      <c r="C219" s="156"/>
      <c r="D219" s="156"/>
      <c r="E219" s="25" t="s">
        <v>59</v>
      </c>
      <c r="F219" s="65">
        <v>0</v>
      </c>
      <c r="G219" s="36">
        <v>0</v>
      </c>
      <c r="H219" s="36">
        <v>0</v>
      </c>
      <c r="I219" s="36">
        <v>0</v>
      </c>
      <c r="J219" s="36">
        <v>0</v>
      </c>
      <c r="K219" s="36">
        <v>0</v>
      </c>
      <c r="L219" s="36">
        <v>0</v>
      </c>
      <c r="M219" s="36">
        <v>0</v>
      </c>
      <c r="N219" s="36">
        <v>0</v>
      </c>
      <c r="O219" s="235"/>
    </row>
    <row r="220" spans="1:15" ht="25.5" x14ac:dyDescent="0.2">
      <c r="A220" s="152"/>
      <c r="B220" s="193"/>
      <c r="C220" s="157"/>
      <c r="D220" s="157"/>
      <c r="E220" s="80" t="s">
        <v>60</v>
      </c>
      <c r="F220" s="36">
        <v>0</v>
      </c>
      <c r="G220" s="41"/>
      <c r="H220" s="43"/>
      <c r="I220" s="41"/>
      <c r="J220" s="43"/>
      <c r="K220" s="41"/>
      <c r="L220" s="43"/>
      <c r="M220" s="41"/>
      <c r="N220" s="43"/>
      <c r="O220" s="236"/>
    </row>
    <row r="221" spans="1:15" ht="15" customHeight="1" x14ac:dyDescent="0.2">
      <c r="A221" s="225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  <c r="L221" s="226"/>
      <c r="M221" s="226"/>
      <c r="N221" s="226"/>
      <c r="O221" s="227"/>
    </row>
    <row r="222" spans="1:15" ht="12.75" customHeight="1" x14ac:dyDescent="0.2">
      <c r="A222" s="150" t="s">
        <v>167</v>
      </c>
      <c r="B222" s="169" t="s">
        <v>168</v>
      </c>
      <c r="C222" s="170"/>
      <c r="D222" s="171"/>
      <c r="E222" s="18" t="s">
        <v>55</v>
      </c>
      <c r="F222" s="36">
        <f t="shared" ref="F222:N222" si="26">F224+F225+F226+F227+F228</f>
        <v>3015.63</v>
      </c>
      <c r="G222" s="36">
        <f t="shared" si="26"/>
        <v>236.15539999999999</v>
      </c>
      <c r="H222" s="36">
        <f t="shared" si="26"/>
        <v>7.8310469122538233</v>
      </c>
      <c r="I222" s="36">
        <f t="shared" si="26"/>
        <v>1013.6924300000001</v>
      </c>
      <c r="J222" s="36">
        <f t="shared" si="26"/>
        <v>33.614615519808467</v>
      </c>
      <c r="K222" s="36">
        <f t="shared" si="26"/>
        <v>1422.0723400000002</v>
      </c>
      <c r="L222" s="36">
        <f t="shared" si="26"/>
        <v>47.156724797140235</v>
      </c>
      <c r="M222" s="36">
        <f t="shared" si="26"/>
        <v>2979.0824600000001</v>
      </c>
      <c r="N222" s="36">
        <f t="shared" si="26"/>
        <v>98.788062859170395</v>
      </c>
      <c r="O222" s="178"/>
    </row>
    <row r="223" spans="1:15" ht="21" customHeight="1" x14ac:dyDescent="0.2">
      <c r="A223" s="151"/>
      <c r="B223" s="172"/>
      <c r="C223" s="173"/>
      <c r="D223" s="174"/>
      <c r="E223" s="19" t="s">
        <v>48</v>
      </c>
      <c r="F223" s="44"/>
      <c r="G223" s="44"/>
      <c r="H223" s="44"/>
      <c r="I223" s="44"/>
      <c r="J223" s="44"/>
      <c r="K223" s="44"/>
      <c r="L223" s="44"/>
      <c r="M223" s="44"/>
      <c r="N223" s="44"/>
      <c r="O223" s="179"/>
    </row>
    <row r="224" spans="1:15" ht="25.5" x14ac:dyDescent="0.2">
      <c r="A224" s="151"/>
      <c r="B224" s="172"/>
      <c r="C224" s="173"/>
      <c r="D224" s="174"/>
      <c r="E224" s="20" t="s">
        <v>56</v>
      </c>
      <c r="F224" s="36">
        <v>0</v>
      </c>
      <c r="G224" s="36"/>
      <c r="H224" s="36"/>
      <c r="I224" s="36"/>
      <c r="J224" s="36"/>
      <c r="K224" s="36"/>
      <c r="L224" s="36"/>
      <c r="M224" s="36"/>
      <c r="N224" s="36"/>
      <c r="O224" s="179"/>
    </row>
    <row r="225" spans="1:15" ht="38.25" x14ac:dyDescent="0.2">
      <c r="A225" s="151"/>
      <c r="B225" s="172"/>
      <c r="C225" s="173"/>
      <c r="D225" s="174"/>
      <c r="E225" s="21" t="s">
        <v>57</v>
      </c>
      <c r="F225" s="36">
        <v>0</v>
      </c>
      <c r="G225" s="36"/>
      <c r="H225" s="36"/>
      <c r="I225" s="36"/>
      <c r="J225" s="36"/>
      <c r="K225" s="36"/>
      <c r="L225" s="36"/>
      <c r="M225" s="36"/>
      <c r="N225" s="36"/>
      <c r="O225" s="179"/>
    </row>
    <row r="226" spans="1:15" ht="44.25" customHeight="1" x14ac:dyDescent="0.2">
      <c r="A226" s="151"/>
      <c r="B226" s="172"/>
      <c r="C226" s="173"/>
      <c r="D226" s="174"/>
      <c r="E226" s="22" t="s">
        <v>58</v>
      </c>
      <c r="F226" s="36">
        <v>0</v>
      </c>
      <c r="G226" s="36"/>
      <c r="H226" s="36"/>
      <c r="I226" s="36"/>
      <c r="J226" s="36"/>
      <c r="K226" s="36"/>
      <c r="L226" s="36"/>
      <c r="M226" s="36"/>
      <c r="N226" s="36"/>
      <c r="O226" s="179"/>
    </row>
    <row r="227" spans="1:15" ht="25.5" x14ac:dyDescent="0.2">
      <c r="A227" s="151"/>
      <c r="B227" s="172"/>
      <c r="C227" s="173"/>
      <c r="D227" s="174"/>
      <c r="E227" s="20" t="s">
        <v>59</v>
      </c>
      <c r="F227" s="36">
        <f>F234+F242+F252+F260+F268+F276</f>
        <v>3015.63</v>
      </c>
      <c r="G227" s="65">
        <f>G234+G242+G252+G260+G268+G276</f>
        <v>236.15539999999999</v>
      </c>
      <c r="H227" s="65">
        <f>G227/F227*100</f>
        <v>7.8310469122538233</v>
      </c>
      <c r="I227" s="65">
        <f>I234+I242+I252+I260+I268+I276</f>
        <v>1013.6924300000001</v>
      </c>
      <c r="J227" s="65">
        <f>I227/F227*100</f>
        <v>33.614615519808467</v>
      </c>
      <c r="K227" s="65">
        <f>K234+K242+K252+K260+K268+K276</f>
        <v>1422.0723400000002</v>
      </c>
      <c r="L227" s="65">
        <f>K227/F227*100</f>
        <v>47.156724797140235</v>
      </c>
      <c r="M227" s="65">
        <f>M234+M242+M252+M260+M268+M276</f>
        <v>2979.0824600000001</v>
      </c>
      <c r="N227" s="65">
        <f>M227/F227*100</f>
        <v>98.788062859170395</v>
      </c>
      <c r="O227" s="179"/>
    </row>
    <row r="228" spans="1:15" ht="30" customHeight="1" x14ac:dyDescent="0.2">
      <c r="A228" s="152"/>
      <c r="B228" s="175"/>
      <c r="C228" s="176"/>
      <c r="D228" s="177"/>
      <c r="E228" s="22" t="s">
        <v>60</v>
      </c>
      <c r="F228" s="36">
        <v>0</v>
      </c>
      <c r="G228" s="36"/>
      <c r="H228" s="36"/>
      <c r="I228" s="36"/>
      <c r="J228" s="36"/>
      <c r="K228" s="36"/>
      <c r="L228" s="36"/>
      <c r="M228" s="36"/>
      <c r="N228" s="36"/>
      <c r="O228" s="180"/>
    </row>
    <row r="229" spans="1:15" ht="12.75" customHeight="1" x14ac:dyDescent="0.2">
      <c r="A229" s="150" t="s">
        <v>170</v>
      </c>
      <c r="B229" s="192" t="s">
        <v>169</v>
      </c>
      <c r="C229" s="155" t="s">
        <v>109</v>
      </c>
      <c r="D229" s="155" t="s">
        <v>111</v>
      </c>
      <c r="E229" s="26" t="s">
        <v>55</v>
      </c>
      <c r="F229" s="53">
        <f t="shared" ref="F229:N229" si="27">F231+F232+F233+F234+F235</f>
        <v>0</v>
      </c>
      <c r="G229" s="53">
        <f t="shared" si="27"/>
        <v>0</v>
      </c>
      <c r="H229" s="53">
        <f t="shared" si="27"/>
        <v>0</v>
      </c>
      <c r="I229" s="53">
        <f t="shared" si="27"/>
        <v>0</v>
      </c>
      <c r="J229" s="53">
        <f t="shared" si="27"/>
        <v>0</v>
      </c>
      <c r="K229" s="53">
        <f t="shared" si="27"/>
        <v>0</v>
      </c>
      <c r="L229" s="53">
        <f t="shared" si="27"/>
        <v>0</v>
      </c>
      <c r="M229" s="53">
        <f t="shared" si="27"/>
        <v>0</v>
      </c>
      <c r="N229" s="53">
        <f t="shared" si="27"/>
        <v>0</v>
      </c>
      <c r="O229" s="185" t="s">
        <v>214</v>
      </c>
    </row>
    <row r="230" spans="1:15" x14ac:dyDescent="0.2">
      <c r="A230" s="151"/>
      <c r="B230" s="193"/>
      <c r="C230" s="156"/>
      <c r="D230" s="156"/>
      <c r="E230" s="24" t="s">
        <v>48</v>
      </c>
      <c r="F230" s="45"/>
      <c r="G230" s="45"/>
      <c r="H230" s="45"/>
      <c r="I230" s="45"/>
      <c r="J230" s="45"/>
      <c r="K230" s="45"/>
      <c r="L230" s="45"/>
      <c r="M230" s="45"/>
      <c r="N230" s="46"/>
      <c r="O230" s="185"/>
    </row>
    <row r="231" spans="1:15" ht="25.5" x14ac:dyDescent="0.2">
      <c r="A231" s="151"/>
      <c r="B231" s="193"/>
      <c r="C231" s="156"/>
      <c r="D231" s="156"/>
      <c r="E231" s="25" t="s">
        <v>56</v>
      </c>
      <c r="F231" s="36">
        <v>0</v>
      </c>
      <c r="G231" s="54"/>
      <c r="H231" s="55"/>
      <c r="I231" s="54"/>
      <c r="J231" s="55"/>
      <c r="K231" s="54"/>
      <c r="L231" s="55"/>
      <c r="M231" s="54"/>
      <c r="N231" s="55"/>
      <c r="O231" s="185"/>
    </row>
    <row r="232" spans="1:15" ht="38.25" x14ac:dyDescent="0.2">
      <c r="A232" s="151"/>
      <c r="B232" s="193"/>
      <c r="C232" s="156"/>
      <c r="D232" s="156"/>
      <c r="E232" s="81" t="s">
        <v>57</v>
      </c>
      <c r="F232" s="36">
        <v>0</v>
      </c>
      <c r="G232" s="54"/>
      <c r="H232" s="55"/>
      <c r="I232" s="54"/>
      <c r="J232" s="55"/>
      <c r="K232" s="54"/>
      <c r="L232" s="55"/>
      <c r="M232" s="54"/>
      <c r="N232" s="55"/>
      <c r="O232" s="185"/>
    </row>
    <row r="233" spans="1:15" ht="38.25" x14ac:dyDescent="0.2">
      <c r="A233" s="151"/>
      <c r="B233" s="193"/>
      <c r="C233" s="156"/>
      <c r="D233" s="156"/>
      <c r="E233" s="80" t="s">
        <v>58</v>
      </c>
      <c r="F233" s="36">
        <v>0</v>
      </c>
      <c r="G233" s="37"/>
      <c r="H233" s="38"/>
      <c r="I233" s="37"/>
      <c r="J233" s="38"/>
      <c r="K233" s="37"/>
      <c r="L233" s="38"/>
      <c r="M233" s="37"/>
      <c r="N233" s="38"/>
      <c r="O233" s="185"/>
    </row>
    <row r="234" spans="1:15" ht="25.5" x14ac:dyDescent="0.2">
      <c r="A234" s="151"/>
      <c r="B234" s="193"/>
      <c r="C234" s="156"/>
      <c r="D234" s="156"/>
      <c r="E234" s="20" t="s">
        <v>59</v>
      </c>
      <c r="F234" s="36">
        <v>0</v>
      </c>
      <c r="G234" s="36">
        <v>0</v>
      </c>
      <c r="H234" s="66">
        <v>0</v>
      </c>
      <c r="I234" s="36">
        <f>G234+0</f>
        <v>0</v>
      </c>
      <c r="J234" s="66">
        <v>0</v>
      </c>
      <c r="K234" s="36">
        <f>I234+0</f>
        <v>0</v>
      </c>
      <c r="L234" s="66">
        <v>0</v>
      </c>
      <c r="M234" s="36">
        <f>K234+0</f>
        <v>0</v>
      </c>
      <c r="N234" s="36">
        <v>0</v>
      </c>
      <c r="O234" s="185"/>
    </row>
    <row r="235" spans="1:15" ht="69" customHeight="1" x14ac:dyDescent="0.2">
      <c r="A235" s="152"/>
      <c r="B235" s="193"/>
      <c r="C235" s="157"/>
      <c r="D235" s="157"/>
      <c r="E235" s="80" t="s">
        <v>60</v>
      </c>
      <c r="F235" s="36">
        <v>0</v>
      </c>
      <c r="G235" s="41"/>
      <c r="H235" s="43"/>
      <c r="I235" s="41"/>
      <c r="J235" s="43"/>
      <c r="K235" s="41"/>
      <c r="L235" s="43"/>
      <c r="M235" s="41"/>
      <c r="N235" s="43"/>
      <c r="O235" s="185"/>
    </row>
    <row r="236" spans="1:15" ht="15.75" customHeight="1" x14ac:dyDescent="0.2">
      <c r="A236" s="250"/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2"/>
    </row>
    <row r="237" spans="1:15" ht="12.75" customHeight="1" x14ac:dyDescent="0.2">
      <c r="A237" s="150" t="s">
        <v>171</v>
      </c>
      <c r="B237" s="192" t="s">
        <v>172</v>
      </c>
      <c r="C237" s="155" t="s">
        <v>109</v>
      </c>
      <c r="D237" s="155" t="s">
        <v>11</v>
      </c>
      <c r="E237" s="26" t="s">
        <v>55</v>
      </c>
      <c r="F237" s="53">
        <f t="shared" ref="F237:N237" si="28">F239+F240+F241+F242+F243</f>
        <v>1644.33</v>
      </c>
      <c r="G237" s="53">
        <f t="shared" si="28"/>
        <v>0</v>
      </c>
      <c r="H237" s="53">
        <f t="shared" si="28"/>
        <v>0</v>
      </c>
      <c r="I237" s="53">
        <f t="shared" si="28"/>
        <v>453.36156999999997</v>
      </c>
      <c r="J237" s="53">
        <f t="shared" si="28"/>
        <v>27.571203468890065</v>
      </c>
      <c r="K237" s="53">
        <f t="shared" si="28"/>
        <v>466.58596</v>
      </c>
      <c r="L237" s="53">
        <f t="shared" si="28"/>
        <v>28.375445318153901</v>
      </c>
      <c r="M237" s="53">
        <f t="shared" si="28"/>
        <v>1615.80546</v>
      </c>
      <c r="N237" s="53">
        <f t="shared" si="28"/>
        <v>98.265278867380644</v>
      </c>
      <c r="O237" s="200" t="s">
        <v>209</v>
      </c>
    </row>
    <row r="238" spans="1:15" x14ac:dyDescent="0.2">
      <c r="A238" s="151"/>
      <c r="B238" s="193"/>
      <c r="C238" s="156"/>
      <c r="D238" s="156"/>
      <c r="E238" s="24" t="s">
        <v>48</v>
      </c>
      <c r="F238" s="45"/>
      <c r="G238" s="45"/>
      <c r="H238" s="45"/>
      <c r="I238" s="45"/>
      <c r="J238" s="45"/>
      <c r="K238" s="45"/>
      <c r="L238" s="45"/>
      <c r="M238" s="45"/>
      <c r="N238" s="46"/>
      <c r="O238" s="201"/>
    </row>
    <row r="239" spans="1:15" ht="25.5" x14ac:dyDescent="0.2">
      <c r="A239" s="151"/>
      <c r="B239" s="193"/>
      <c r="C239" s="156"/>
      <c r="D239" s="156"/>
      <c r="E239" s="25" t="s">
        <v>56</v>
      </c>
      <c r="F239" s="36">
        <v>0</v>
      </c>
      <c r="G239" s="54"/>
      <c r="H239" s="55"/>
      <c r="I239" s="54"/>
      <c r="J239" s="55"/>
      <c r="K239" s="54"/>
      <c r="L239" s="55"/>
      <c r="M239" s="54"/>
      <c r="N239" s="55"/>
      <c r="O239" s="201"/>
    </row>
    <row r="240" spans="1:15" ht="38.25" x14ac:dyDescent="0.2">
      <c r="A240" s="151"/>
      <c r="B240" s="193"/>
      <c r="C240" s="156"/>
      <c r="D240" s="156"/>
      <c r="E240" s="81" t="s">
        <v>57</v>
      </c>
      <c r="F240" s="36">
        <v>0</v>
      </c>
      <c r="G240" s="54"/>
      <c r="H240" s="55"/>
      <c r="I240" s="54"/>
      <c r="J240" s="55"/>
      <c r="K240" s="54"/>
      <c r="L240" s="55"/>
      <c r="M240" s="54"/>
      <c r="N240" s="55"/>
      <c r="O240" s="201"/>
    </row>
    <row r="241" spans="1:15" ht="38.25" x14ac:dyDescent="0.2">
      <c r="A241" s="151"/>
      <c r="B241" s="193"/>
      <c r="C241" s="156"/>
      <c r="D241" s="156"/>
      <c r="E241" s="80" t="s">
        <v>58</v>
      </c>
      <c r="F241" s="36">
        <v>0</v>
      </c>
      <c r="G241" s="37"/>
      <c r="H241" s="38"/>
      <c r="I241" s="37"/>
      <c r="J241" s="38"/>
      <c r="K241" s="37"/>
      <c r="L241" s="38"/>
      <c r="M241" s="37"/>
      <c r="N241" s="38"/>
      <c r="O241" s="201"/>
    </row>
    <row r="242" spans="1:15" ht="25.5" x14ac:dyDescent="0.2">
      <c r="A242" s="151"/>
      <c r="B242" s="193"/>
      <c r="C242" s="156"/>
      <c r="D242" s="156"/>
      <c r="E242" s="20" t="s">
        <v>59</v>
      </c>
      <c r="F242" s="77">
        <v>1644.33</v>
      </c>
      <c r="G242" s="36">
        <v>0</v>
      </c>
      <c r="H242" s="66">
        <f>G242/F242*100</f>
        <v>0</v>
      </c>
      <c r="I242" s="36">
        <f>G242+453.36157</f>
        <v>453.36156999999997</v>
      </c>
      <c r="J242" s="66">
        <f>I242/F242*100</f>
        <v>27.571203468890065</v>
      </c>
      <c r="K242" s="36">
        <f>I242+13.22439</f>
        <v>466.58596</v>
      </c>
      <c r="L242" s="66">
        <f>K242/F242*100</f>
        <v>28.375445318153901</v>
      </c>
      <c r="M242" s="65">
        <f>K242+1149.2195</f>
        <v>1615.80546</v>
      </c>
      <c r="N242" s="65">
        <f>M242/F242*100</f>
        <v>98.265278867380644</v>
      </c>
      <c r="O242" s="201"/>
    </row>
    <row r="243" spans="1:15" ht="25.5" x14ac:dyDescent="0.2">
      <c r="A243" s="151"/>
      <c r="B243" s="228"/>
      <c r="C243" s="156"/>
      <c r="D243" s="156"/>
      <c r="E243" s="81" t="s">
        <v>60</v>
      </c>
      <c r="F243" s="37">
        <v>0</v>
      </c>
      <c r="G243" s="68"/>
      <c r="H243" s="49"/>
      <c r="I243" s="68"/>
      <c r="J243" s="49"/>
      <c r="K243" s="68"/>
      <c r="L243" s="49"/>
      <c r="M243" s="68"/>
      <c r="N243" s="49"/>
      <c r="O243" s="202"/>
    </row>
    <row r="244" spans="1:15" ht="44.25" customHeight="1" x14ac:dyDescent="0.2">
      <c r="A244" s="259" t="s">
        <v>23</v>
      </c>
      <c r="B244" s="260"/>
      <c r="C244" s="260"/>
      <c r="D244" s="260"/>
      <c r="E244" s="260"/>
      <c r="F244" s="260"/>
      <c r="G244" s="260"/>
      <c r="H244" s="260"/>
      <c r="I244" s="260"/>
      <c r="J244" s="260"/>
      <c r="K244" s="260"/>
      <c r="L244" s="260"/>
      <c r="M244" s="260"/>
      <c r="N244" s="260"/>
      <c r="O244" s="261"/>
    </row>
    <row r="245" spans="1:15" ht="30.75" customHeight="1" x14ac:dyDescent="0.2">
      <c r="A245" s="262" t="s">
        <v>24</v>
      </c>
      <c r="B245" s="263"/>
      <c r="C245" s="263"/>
      <c r="D245" s="263"/>
      <c r="E245" s="263"/>
      <c r="F245" s="263"/>
      <c r="G245" s="263"/>
      <c r="H245" s="263"/>
      <c r="I245" s="263"/>
      <c r="J245" s="263"/>
      <c r="K245" s="263"/>
      <c r="L245" s="263"/>
      <c r="M245" s="263"/>
      <c r="N245" s="263"/>
      <c r="O245" s="264"/>
    </row>
    <row r="246" spans="1:15" ht="57.75" customHeight="1" x14ac:dyDescent="0.2">
      <c r="A246" s="256" t="s">
        <v>208</v>
      </c>
      <c r="B246" s="257"/>
      <c r="C246" s="257"/>
      <c r="D246" s="257"/>
      <c r="E246" s="257"/>
      <c r="F246" s="257"/>
      <c r="G246" s="257"/>
      <c r="H246" s="257"/>
      <c r="I246" s="257"/>
      <c r="J246" s="257"/>
      <c r="K246" s="257"/>
      <c r="L246" s="257"/>
      <c r="M246" s="257"/>
      <c r="N246" s="257"/>
      <c r="O246" s="258"/>
    </row>
    <row r="247" spans="1:15" ht="12.75" customHeight="1" x14ac:dyDescent="0.2">
      <c r="A247" s="248" t="s">
        <v>173</v>
      </c>
      <c r="B247" s="249" t="s">
        <v>174</v>
      </c>
      <c r="C247" s="156" t="s">
        <v>109</v>
      </c>
      <c r="D247" s="156" t="s">
        <v>25</v>
      </c>
      <c r="E247" s="71" t="s">
        <v>55</v>
      </c>
      <c r="F247" s="53">
        <f t="shared" ref="F247:N247" si="29">F249+F250+F251+F252+F253</f>
        <v>66.02</v>
      </c>
      <c r="G247" s="53">
        <f t="shared" si="29"/>
        <v>0</v>
      </c>
      <c r="H247" s="53">
        <f t="shared" si="29"/>
        <v>0</v>
      </c>
      <c r="I247" s="53">
        <f t="shared" si="29"/>
        <v>0</v>
      </c>
      <c r="J247" s="53">
        <f t="shared" si="29"/>
        <v>0</v>
      </c>
      <c r="K247" s="53">
        <f t="shared" si="29"/>
        <v>58</v>
      </c>
      <c r="L247" s="53">
        <f t="shared" si="29"/>
        <v>87.852166010299911</v>
      </c>
      <c r="M247" s="53">
        <f t="shared" si="29"/>
        <v>58</v>
      </c>
      <c r="N247" s="53">
        <f t="shared" si="29"/>
        <v>87.852166010299911</v>
      </c>
      <c r="O247" s="200" t="s">
        <v>203</v>
      </c>
    </row>
    <row r="248" spans="1:15" x14ac:dyDescent="0.2">
      <c r="A248" s="151"/>
      <c r="B248" s="193"/>
      <c r="C248" s="156"/>
      <c r="D248" s="156"/>
      <c r="E248" s="24" t="s">
        <v>48</v>
      </c>
      <c r="F248" s="45"/>
      <c r="G248" s="45"/>
      <c r="H248" s="45"/>
      <c r="I248" s="45"/>
      <c r="J248" s="45"/>
      <c r="K248" s="45"/>
      <c r="L248" s="45"/>
      <c r="M248" s="45"/>
      <c r="N248" s="46"/>
      <c r="O248" s="201"/>
    </row>
    <row r="249" spans="1:15" ht="25.5" x14ac:dyDescent="0.2">
      <c r="A249" s="151"/>
      <c r="B249" s="193"/>
      <c r="C249" s="156"/>
      <c r="D249" s="156"/>
      <c r="E249" s="25" t="s">
        <v>56</v>
      </c>
      <c r="F249" s="36">
        <v>0</v>
      </c>
      <c r="G249" s="54"/>
      <c r="H249" s="55"/>
      <c r="I249" s="54"/>
      <c r="J249" s="55"/>
      <c r="K249" s="54"/>
      <c r="L249" s="55"/>
      <c r="M249" s="54"/>
      <c r="N249" s="55"/>
      <c r="O249" s="201"/>
    </row>
    <row r="250" spans="1:15" ht="38.25" x14ac:dyDescent="0.2">
      <c r="A250" s="151"/>
      <c r="B250" s="193"/>
      <c r="C250" s="156"/>
      <c r="D250" s="156"/>
      <c r="E250" s="81" t="s">
        <v>57</v>
      </c>
      <c r="F250" s="36">
        <v>0</v>
      </c>
      <c r="G250" s="54"/>
      <c r="H250" s="55"/>
      <c r="I250" s="54"/>
      <c r="J250" s="55"/>
      <c r="K250" s="54"/>
      <c r="L250" s="55"/>
      <c r="M250" s="54"/>
      <c r="N250" s="55"/>
      <c r="O250" s="201"/>
    </row>
    <row r="251" spans="1:15" ht="38.25" x14ac:dyDescent="0.2">
      <c r="A251" s="151"/>
      <c r="B251" s="193"/>
      <c r="C251" s="156"/>
      <c r="D251" s="156"/>
      <c r="E251" s="80" t="s">
        <v>58</v>
      </c>
      <c r="F251" s="36">
        <v>0</v>
      </c>
      <c r="G251" s="37"/>
      <c r="H251" s="38"/>
      <c r="I251" s="37"/>
      <c r="J251" s="38"/>
      <c r="K251" s="37"/>
      <c r="L251" s="38"/>
      <c r="M251" s="37"/>
      <c r="N251" s="38"/>
      <c r="O251" s="201"/>
    </row>
    <row r="252" spans="1:15" ht="25.5" x14ac:dyDescent="0.2">
      <c r="A252" s="151"/>
      <c r="B252" s="193"/>
      <c r="C252" s="156"/>
      <c r="D252" s="156"/>
      <c r="E252" s="20" t="s">
        <v>59</v>
      </c>
      <c r="F252" s="36">
        <v>66.02</v>
      </c>
      <c r="G252" s="36">
        <v>0</v>
      </c>
      <c r="H252" s="66">
        <f>G252/F252*100</f>
        <v>0</v>
      </c>
      <c r="I252" s="36">
        <f>G252+0</f>
        <v>0</v>
      </c>
      <c r="J252" s="66">
        <f>I252/F252*100</f>
        <v>0</v>
      </c>
      <c r="K252" s="36">
        <f>I252+58</f>
        <v>58</v>
      </c>
      <c r="L252" s="66">
        <f>K252/F252*100</f>
        <v>87.852166010299911</v>
      </c>
      <c r="M252" s="65">
        <f>K252+0</f>
        <v>58</v>
      </c>
      <c r="N252" s="65">
        <f>M252/F252*100</f>
        <v>87.852166010299911</v>
      </c>
      <c r="O252" s="201"/>
    </row>
    <row r="253" spans="1:15" ht="25.5" x14ac:dyDescent="0.2">
      <c r="A253" s="152"/>
      <c r="B253" s="193"/>
      <c r="C253" s="157"/>
      <c r="D253" s="157"/>
      <c r="E253" s="80" t="s">
        <v>60</v>
      </c>
      <c r="F253" s="36">
        <v>0</v>
      </c>
      <c r="G253" s="41"/>
      <c r="H253" s="43"/>
      <c r="I253" s="41"/>
      <c r="J253" s="43"/>
      <c r="K253" s="41"/>
      <c r="L253" s="43"/>
      <c r="M253" s="41"/>
      <c r="N253" s="43"/>
      <c r="O253" s="202"/>
    </row>
    <row r="254" spans="1:15" s="67" customFormat="1" ht="31.5" customHeight="1" x14ac:dyDescent="0.2">
      <c r="A254" s="256" t="s">
        <v>26</v>
      </c>
      <c r="B254" s="257"/>
      <c r="C254" s="257"/>
      <c r="D254" s="257"/>
      <c r="E254" s="257"/>
      <c r="F254" s="257"/>
      <c r="G254" s="257"/>
      <c r="H254" s="257"/>
      <c r="I254" s="257"/>
      <c r="J254" s="257"/>
      <c r="K254" s="257"/>
      <c r="L254" s="257"/>
      <c r="M254" s="257"/>
      <c r="N254" s="257"/>
      <c r="O254" s="258"/>
    </row>
    <row r="255" spans="1:15" ht="12.75" customHeight="1" x14ac:dyDescent="0.2">
      <c r="A255" s="150" t="s">
        <v>176</v>
      </c>
      <c r="B255" s="192" t="s">
        <v>106</v>
      </c>
      <c r="C255" s="155" t="s">
        <v>111</v>
      </c>
      <c r="D255" s="155" t="s">
        <v>111</v>
      </c>
      <c r="E255" s="26" t="s">
        <v>55</v>
      </c>
      <c r="F255" s="53">
        <f t="shared" ref="F255:N255" si="30">F257+F258+F259+F260+F261</f>
        <v>0</v>
      </c>
      <c r="G255" s="53">
        <f t="shared" si="30"/>
        <v>0</v>
      </c>
      <c r="H255" s="53">
        <f t="shared" si="30"/>
        <v>0</v>
      </c>
      <c r="I255" s="53">
        <f t="shared" si="30"/>
        <v>0</v>
      </c>
      <c r="J255" s="53">
        <f t="shared" si="30"/>
        <v>0</v>
      </c>
      <c r="K255" s="53">
        <f t="shared" si="30"/>
        <v>0</v>
      </c>
      <c r="L255" s="53">
        <f t="shared" si="30"/>
        <v>0</v>
      </c>
      <c r="M255" s="53">
        <f t="shared" si="30"/>
        <v>0</v>
      </c>
      <c r="N255" s="53">
        <f t="shared" si="30"/>
        <v>0</v>
      </c>
      <c r="O255" s="203" t="s">
        <v>216</v>
      </c>
    </row>
    <row r="256" spans="1:15" ht="12.75" customHeight="1" x14ac:dyDescent="0.2">
      <c r="A256" s="151"/>
      <c r="B256" s="193"/>
      <c r="C256" s="156"/>
      <c r="D256" s="156"/>
      <c r="E256" s="24" t="s">
        <v>48</v>
      </c>
      <c r="F256" s="45"/>
      <c r="G256" s="45"/>
      <c r="H256" s="45"/>
      <c r="I256" s="45"/>
      <c r="J256" s="45"/>
      <c r="K256" s="45"/>
      <c r="L256" s="45"/>
      <c r="M256" s="45"/>
      <c r="N256" s="46"/>
      <c r="O256" s="203"/>
    </row>
    <row r="257" spans="1:15" ht="25.5" x14ac:dyDescent="0.2">
      <c r="A257" s="151"/>
      <c r="B257" s="193"/>
      <c r="C257" s="156"/>
      <c r="D257" s="156"/>
      <c r="E257" s="25" t="s">
        <v>56</v>
      </c>
      <c r="F257" s="36">
        <v>0</v>
      </c>
      <c r="G257" s="54"/>
      <c r="H257" s="55"/>
      <c r="I257" s="54"/>
      <c r="J257" s="55"/>
      <c r="K257" s="54"/>
      <c r="L257" s="55"/>
      <c r="M257" s="54"/>
      <c r="N257" s="55"/>
      <c r="O257" s="203"/>
    </row>
    <row r="258" spans="1:15" ht="38.25" x14ac:dyDescent="0.2">
      <c r="A258" s="151"/>
      <c r="B258" s="193"/>
      <c r="C258" s="156"/>
      <c r="D258" s="156"/>
      <c r="E258" s="81" t="s">
        <v>57</v>
      </c>
      <c r="F258" s="36">
        <v>0</v>
      </c>
      <c r="G258" s="54"/>
      <c r="H258" s="55"/>
      <c r="I258" s="54"/>
      <c r="J258" s="55"/>
      <c r="K258" s="54"/>
      <c r="L258" s="55"/>
      <c r="M258" s="54"/>
      <c r="N258" s="55"/>
      <c r="O258" s="203"/>
    </row>
    <row r="259" spans="1:15" ht="38.25" x14ac:dyDescent="0.2">
      <c r="A259" s="151"/>
      <c r="B259" s="193"/>
      <c r="C259" s="156"/>
      <c r="D259" s="156"/>
      <c r="E259" s="80" t="s">
        <v>58</v>
      </c>
      <c r="F259" s="36">
        <v>0</v>
      </c>
      <c r="G259" s="37"/>
      <c r="H259" s="38"/>
      <c r="I259" s="37"/>
      <c r="J259" s="38"/>
      <c r="K259" s="37"/>
      <c r="L259" s="38"/>
      <c r="M259" s="37"/>
      <c r="N259" s="38"/>
      <c r="O259" s="203"/>
    </row>
    <row r="260" spans="1:15" ht="25.5" x14ac:dyDescent="0.2">
      <c r="A260" s="151"/>
      <c r="B260" s="193"/>
      <c r="C260" s="156"/>
      <c r="D260" s="156"/>
      <c r="E260" s="25" t="s">
        <v>59</v>
      </c>
      <c r="F260" s="36">
        <v>0</v>
      </c>
      <c r="G260" s="36">
        <v>0</v>
      </c>
      <c r="H260" s="36">
        <v>0</v>
      </c>
      <c r="I260" s="36">
        <v>0</v>
      </c>
      <c r="J260" s="36">
        <v>0</v>
      </c>
      <c r="K260" s="36">
        <v>0</v>
      </c>
      <c r="L260" s="36">
        <v>0</v>
      </c>
      <c r="M260" s="36">
        <v>0</v>
      </c>
      <c r="N260" s="36">
        <v>0</v>
      </c>
      <c r="O260" s="203"/>
    </row>
    <row r="261" spans="1:15" ht="25.5" x14ac:dyDescent="0.2">
      <c r="A261" s="152"/>
      <c r="B261" s="193"/>
      <c r="C261" s="157"/>
      <c r="D261" s="157"/>
      <c r="E261" s="80" t="s">
        <v>60</v>
      </c>
      <c r="F261" s="36">
        <v>0</v>
      </c>
      <c r="G261" s="41"/>
      <c r="H261" s="43"/>
      <c r="I261" s="41"/>
      <c r="J261" s="43"/>
      <c r="K261" s="41"/>
      <c r="L261" s="43"/>
      <c r="M261" s="41"/>
      <c r="N261" s="43"/>
      <c r="O261" s="203"/>
    </row>
    <row r="262" spans="1:15" ht="15" customHeight="1" x14ac:dyDescent="0.2">
      <c r="A262" s="225"/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  <c r="L262" s="226"/>
      <c r="M262" s="226"/>
      <c r="N262" s="226"/>
      <c r="O262" s="227"/>
    </row>
    <row r="263" spans="1:15" ht="12.75" customHeight="1" x14ac:dyDescent="0.2">
      <c r="A263" s="150" t="s">
        <v>178</v>
      </c>
      <c r="B263" s="192" t="s">
        <v>107</v>
      </c>
      <c r="C263" s="155" t="s">
        <v>109</v>
      </c>
      <c r="D263" s="155" t="s">
        <v>213</v>
      </c>
      <c r="E263" s="26" t="s">
        <v>55</v>
      </c>
      <c r="F263" s="53">
        <f t="shared" ref="F263:N263" si="31">F265+F266+F267+F268+F269</f>
        <v>1305.28</v>
      </c>
      <c r="G263" s="53">
        <f t="shared" si="31"/>
        <v>236.15539999999999</v>
      </c>
      <c r="H263" s="53">
        <f t="shared" si="31"/>
        <v>18.092317357195391</v>
      </c>
      <c r="I263" s="53">
        <f t="shared" si="31"/>
        <v>560.33086000000003</v>
      </c>
      <c r="J263" s="53">
        <f t="shared" si="31"/>
        <v>42.928020041676888</v>
      </c>
      <c r="K263" s="53">
        <f t="shared" si="31"/>
        <v>897.48638000000005</v>
      </c>
      <c r="L263" s="53">
        <f t="shared" si="31"/>
        <v>68.758149975484201</v>
      </c>
      <c r="M263" s="53">
        <f t="shared" si="31"/>
        <v>1305.277</v>
      </c>
      <c r="N263" s="53">
        <f t="shared" si="31"/>
        <v>99.999770164255949</v>
      </c>
      <c r="O263" s="200"/>
    </row>
    <row r="264" spans="1:15" x14ac:dyDescent="0.2">
      <c r="A264" s="151"/>
      <c r="B264" s="193"/>
      <c r="C264" s="156"/>
      <c r="D264" s="156"/>
      <c r="E264" s="24" t="s">
        <v>48</v>
      </c>
      <c r="F264" s="45"/>
      <c r="G264" s="45"/>
      <c r="H264" s="45"/>
      <c r="I264" s="45"/>
      <c r="J264" s="45"/>
      <c r="K264" s="45"/>
      <c r="L264" s="45"/>
      <c r="M264" s="45"/>
      <c r="N264" s="46"/>
      <c r="O264" s="201"/>
    </row>
    <row r="265" spans="1:15" ht="25.5" x14ac:dyDescent="0.2">
      <c r="A265" s="151"/>
      <c r="B265" s="193"/>
      <c r="C265" s="156"/>
      <c r="D265" s="156"/>
      <c r="E265" s="25" t="s">
        <v>56</v>
      </c>
      <c r="F265" s="36">
        <v>0</v>
      </c>
      <c r="G265" s="54"/>
      <c r="H265" s="55"/>
      <c r="I265" s="54"/>
      <c r="J265" s="55"/>
      <c r="K265" s="54"/>
      <c r="L265" s="55"/>
      <c r="M265" s="54"/>
      <c r="N265" s="55"/>
      <c r="O265" s="201"/>
    </row>
    <row r="266" spans="1:15" ht="38.25" x14ac:dyDescent="0.2">
      <c r="A266" s="151"/>
      <c r="B266" s="193"/>
      <c r="C266" s="156"/>
      <c r="D266" s="156"/>
      <c r="E266" s="81" t="s">
        <v>57</v>
      </c>
      <c r="F266" s="36">
        <v>0</v>
      </c>
      <c r="G266" s="54"/>
      <c r="H266" s="55"/>
      <c r="I266" s="54"/>
      <c r="J266" s="55"/>
      <c r="K266" s="54"/>
      <c r="L266" s="55"/>
      <c r="M266" s="54"/>
      <c r="N266" s="55"/>
      <c r="O266" s="201"/>
    </row>
    <row r="267" spans="1:15" ht="38.25" x14ac:dyDescent="0.2">
      <c r="A267" s="151"/>
      <c r="B267" s="193"/>
      <c r="C267" s="156"/>
      <c r="D267" s="156"/>
      <c r="E267" s="80" t="s">
        <v>58</v>
      </c>
      <c r="F267" s="36">
        <v>0</v>
      </c>
      <c r="G267" s="37"/>
      <c r="H267" s="38"/>
      <c r="I267" s="37"/>
      <c r="J267" s="38"/>
      <c r="K267" s="37"/>
      <c r="L267" s="38"/>
      <c r="M267" s="37"/>
      <c r="N267" s="38"/>
      <c r="O267" s="201"/>
    </row>
    <row r="268" spans="1:15" ht="25.5" x14ac:dyDescent="0.2">
      <c r="A268" s="151"/>
      <c r="B268" s="193"/>
      <c r="C268" s="156"/>
      <c r="D268" s="156"/>
      <c r="E268" s="25" t="s">
        <v>59</v>
      </c>
      <c r="F268" s="77">
        <v>1305.28</v>
      </c>
      <c r="G268" s="36">
        <v>236.15539999999999</v>
      </c>
      <c r="H268" s="36">
        <f>G268/F268*100</f>
        <v>18.092317357195391</v>
      </c>
      <c r="I268" s="36">
        <f>G268+324.17546</f>
        <v>560.33086000000003</v>
      </c>
      <c r="J268" s="36">
        <f>I268/F268*100</f>
        <v>42.928020041676888</v>
      </c>
      <c r="K268" s="36">
        <f>I268+337.15552</f>
        <v>897.48638000000005</v>
      </c>
      <c r="L268" s="36">
        <f>K268/F268*100</f>
        <v>68.758149975484201</v>
      </c>
      <c r="M268" s="36">
        <f>K268+301.37948+106.41114</f>
        <v>1305.277</v>
      </c>
      <c r="N268" s="36">
        <f>M268/F268*100</f>
        <v>99.999770164255949</v>
      </c>
      <c r="O268" s="201"/>
    </row>
    <row r="269" spans="1:15" ht="25.5" x14ac:dyDescent="0.2">
      <c r="A269" s="152"/>
      <c r="B269" s="193"/>
      <c r="C269" s="157"/>
      <c r="D269" s="157"/>
      <c r="E269" s="80" t="s">
        <v>60</v>
      </c>
      <c r="F269" s="36">
        <v>0</v>
      </c>
      <c r="G269" s="41"/>
      <c r="H269" s="43"/>
      <c r="I269" s="41"/>
      <c r="J269" s="43"/>
      <c r="K269" s="41"/>
      <c r="L269" s="43"/>
      <c r="M269" s="41"/>
      <c r="N269" s="43"/>
      <c r="O269" s="202"/>
    </row>
    <row r="270" spans="1:15" ht="12.75" customHeight="1" x14ac:dyDescent="0.2">
      <c r="A270" s="189" t="s">
        <v>27</v>
      </c>
      <c r="B270" s="190"/>
      <c r="C270" s="190"/>
      <c r="D270" s="190"/>
      <c r="E270" s="190"/>
      <c r="F270" s="190"/>
      <c r="G270" s="190"/>
      <c r="H270" s="190"/>
      <c r="I270" s="190"/>
      <c r="J270" s="190"/>
      <c r="K270" s="190"/>
      <c r="L270" s="190"/>
      <c r="M270" s="190"/>
      <c r="N270" s="190"/>
      <c r="O270" s="191"/>
    </row>
    <row r="271" spans="1:15" ht="12.75" customHeight="1" x14ac:dyDescent="0.2">
      <c r="A271" s="150" t="s">
        <v>177</v>
      </c>
      <c r="B271" s="192" t="s">
        <v>93</v>
      </c>
      <c r="C271" s="155" t="s">
        <v>110</v>
      </c>
      <c r="D271" s="155" t="s">
        <v>111</v>
      </c>
      <c r="E271" s="26" t="s">
        <v>55</v>
      </c>
      <c r="F271" s="53">
        <f t="shared" ref="F271:N271" si="32">F273+F274+F275+F276+F277</f>
        <v>0</v>
      </c>
      <c r="G271" s="53">
        <f t="shared" si="32"/>
        <v>0</v>
      </c>
      <c r="H271" s="53">
        <f t="shared" si="32"/>
        <v>0</v>
      </c>
      <c r="I271" s="53">
        <f t="shared" si="32"/>
        <v>0</v>
      </c>
      <c r="J271" s="53">
        <f t="shared" si="32"/>
        <v>0</v>
      </c>
      <c r="K271" s="53">
        <f t="shared" si="32"/>
        <v>0</v>
      </c>
      <c r="L271" s="53">
        <f t="shared" si="32"/>
        <v>0</v>
      </c>
      <c r="M271" s="53">
        <f t="shared" si="32"/>
        <v>0</v>
      </c>
      <c r="N271" s="53">
        <f t="shared" si="32"/>
        <v>0</v>
      </c>
      <c r="O271" s="185" t="s">
        <v>4</v>
      </c>
    </row>
    <row r="272" spans="1:15" x14ac:dyDescent="0.2">
      <c r="A272" s="151"/>
      <c r="B272" s="193"/>
      <c r="C272" s="156"/>
      <c r="D272" s="156"/>
      <c r="E272" s="24" t="s">
        <v>48</v>
      </c>
      <c r="F272" s="45"/>
      <c r="G272" s="45"/>
      <c r="H272" s="45"/>
      <c r="I272" s="45"/>
      <c r="J272" s="45"/>
      <c r="K272" s="45"/>
      <c r="L272" s="45"/>
      <c r="M272" s="45"/>
      <c r="N272" s="46"/>
      <c r="O272" s="185"/>
    </row>
    <row r="273" spans="1:15" ht="25.5" x14ac:dyDescent="0.2">
      <c r="A273" s="151"/>
      <c r="B273" s="193"/>
      <c r="C273" s="156"/>
      <c r="D273" s="156"/>
      <c r="E273" s="25" t="s">
        <v>56</v>
      </c>
      <c r="F273" s="36">
        <v>0</v>
      </c>
      <c r="G273" s="54"/>
      <c r="H273" s="55"/>
      <c r="I273" s="54"/>
      <c r="J273" s="55"/>
      <c r="K273" s="54"/>
      <c r="L273" s="55"/>
      <c r="M273" s="54"/>
      <c r="N273" s="55"/>
      <c r="O273" s="185"/>
    </row>
    <row r="274" spans="1:15" ht="38.25" x14ac:dyDescent="0.2">
      <c r="A274" s="151"/>
      <c r="B274" s="193"/>
      <c r="C274" s="156"/>
      <c r="D274" s="156"/>
      <c r="E274" s="81" t="s">
        <v>57</v>
      </c>
      <c r="F274" s="36">
        <v>0</v>
      </c>
      <c r="G274" s="54"/>
      <c r="H274" s="55"/>
      <c r="I274" s="54"/>
      <c r="J274" s="55"/>
      <c r="K274" s="54"/>
      <c r="L274" s="55"/>
      <c r="M274" s="54"/>
      <c r="N274" s="55"/>
      <c r="O274" s="185"/>
    </row>
    <row r="275" spans="1:15" ht="38.25" x14ac:dyDescent="0.2">
      <c r="A275" s="151"/>
      <c r="B275" s="193"/>
      <c r="C275" s="156"/>
      <c r="D275" s="156"/>
      <c r="E275" s="80" t="s">
        <v>58</v>
      </c>
      <c r="F275" s="36">
        <v>0</v>
      </c>
      <c r="G275" s="37"/>
      <c r="H275" s="38"/>
      <c r="I275" s="37"/>
      <c r="J275" s="38"/>
      <c r="K275" s="37"/>
      <c r="L275" s="38"/>
      <c r="M275" s="37"/>
      <c r="N275" s="38"/>
      <c r="O275" s="185"/>
    </row>
    <row r="276" spans="1:15" ht="25.5" x14ac:dyDescent="0.2">
      <c r="A276" s="151"/>
      <c r="B276" s="193"/>
      <c r="C276" s="156"/>
      <c r="D276" s="156"/>
      <c r="E276" s="25" t="s">
        <v>59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69">
        <v>0</v>
      </c>
      <c r="N276" s="36">
        <v>0</v>
      </c>
      <c r="O276" s="185"/>
    </row>
    <row r="277" spans="1:15" ht="25.5" x14ac:dyDescent="0.2">
      <c r="A277" s="152"/>
      <c r="B277" s="193"/>
      <c r="C277" s="157"/>
      <c r="D277" s="157"/>
      <c r="E277" s="80" t="s">
        <v>60</v>
      </c>
      <c r="F277" s="36">
        <v>0</v>
      </c>
      <c r="G277" s="41"/>
      <c r="H277" s="43"/>
      <c r="I277" s="41"/>
      <c r="J277" s="43"/>
      <c r="K277" s="41"/>
      <c r="L277" s="43"/>
      <c r="M277" s="41"/>
      <c r="N277" s="43"/>
      <c r="O277" s="185"/>
    </row>
    <row r="278" spans="1:15" ht="15" customHeight="1" x14ac:dyDescent="0.2">
      <c r="A278" s="225"/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  <c r="L278" s="226"/>
      <c r="M278" s="226"/>
      <c r="N278" s="226"/>
      <c r="O278" s="227"/>
    </row>
    <row r="279" spans="1:15" ht="12.75" customHeight="1" x14ac:dyDescent="0.2">
      <c r="A279" s="150" t="s">
        <v>179</v>
      </c>
      <c r="B279" s="169" t="s">
        <v>180</v>
      </c>
      <c r="C279" s="170"/>
      <c r="D279" s="171"/>
      <c r="E279" s="18" t="s">
        <v>55</v>
      </c>
      <c r="F279" s="36">
        <f t="shared" ref="F279:N279" si="33">F281+F282+F283+F284+F285</f>
        <v>4179.32</v>
      </c>
      <c r="G279" s="36">
        <f t="shared" si="33"/>
        <v>4179.3211899999997</v>
      </c>
      <c r="H279" s="36">
        <f t="shared" si="33"/>
        <v>100.00002847353157</v>
      </c>
      <c r="I279" s="36">
        <f t="shared" si="33"/>
        <v>4179.3211899999997</v>
      </c>
      <c r="J279" s="36">
        <f t="shared" si="33"/>
        <v>100.00002847353157</v>
      </c>
      <c r="K279" s="36">
        <f t="shared" si="33"/>
        <v>4179.3211899999997</v>
      </c>
      <c r="L279" s="36">
        <f t="shared" si="33"/>
        <v>100.00002847353157</v>
      </c>
      <c r="M279" s="36">
        <f t="shared" si="33"/>
        <v>4179.3211899999997</v>
      </c>
      <c r="N279" s="36">
        <f t="shared" si="33"/>
        <v>100.00002847353157</v>
      </c>
      <c r="O279" s="178"/>
    </row>
    <row r="280" spans="1:15" ht="21" customHeight="1" x14ac:dyDescent="0.2">
      <c r="A280" s="151"/>
      <c r="B280" s="172"/>
      <c r="C280" s="173"/>
      <c r="D280" s="174"/>
      <c r="E280" s="19" t="s">
        <v>48</v>
      </c>
      <c r="F280" s="44"/>
      <c r="G280" s="44"/>
      <c r="H280" s="44"/>
      <c r="I280" s="44"/>
      <c r="J280" s="44"/>
      <c r="K280" s="44"/>
      <c r="L280" s="44"/>
      <c r="M280" s="44"/>
      <c r="N280" s="44"/>
      <c r="O280" s="179"/>
    </row>
    <row r="281" spans="1:15" ht="25.5" x14ac:dyDescent="0.2">
      <c r="A281" s="151"/>
      <c r="B281" s="172"/>
      <c r="C281" s="173"/>
      <c r="D281" s="174"/>
      <c r="E281" s="20" t="s">
        <v>56</v>
      </c>
      <c r="F281" s="36">
        <v>0</v>
      </c>
      <c r="G281" s="36"/>
      <c r="H281" s="36"/>
      <c r="I281" s="36"/>
      <c r="J281" s="36"/>
      <c r="K281" s="36"/>
      <c r="L281" s="36"/>
      <c r="M281" s="36"/>
      <c r="N281" s="36"/>
      <c r="O281" s="179"/>
    </row>
    <row r="282" spans="1:15" ht="38.25" x14ac:dyDescent="0.2">
      <c r="A282" s="151"/>
      <c r="B282" s="172"/>
      <c r="C282" s="173"/>
      <c r="D282" s="174"/>
      <c r="E282" s="21" t="s">
        <v>57</v>
      </c>
      <c r="F282" s="36">
        <v>0</v>
      </c>
      <c r="G282" s="36"/>
      <c r="H282" s="36"/>
      <c r="I282" s="36"/>
      <c r="J282" s="36"/>
      <c r="K282" s="36"/>
      <c r="L282" s="36"/>
      <c r="M282" s="36"/>
      <c r="N282" s="36"/>
      <c r="O282" s="179"/>
    </row>
    <row r="283" spans="1:15" ht="44.25" customHeight="1" x14ac:dyDescent="0.2">
      <c r="A283" s="151"/>
      <c r="B283" s="172"/>
      <c r="C283" s="173"/>
      <c r="D283" s="174"/>
      <c r="E283" s="22" t="s">
        <v>58</v>
      </c>
      <c r="F283" s="36">
        <v>0</v>
      </c>
      <c r="G283" s="36"/>
      <c r="H283" s="36"/>
      <c r="I283" s="36"/>
      <c r="J283" s="36"/>
      <c r="K283" s="36"/>
      <c r="L283" s="36"/>
      <c r="M283" s="36"/>
      <c r="N283" s="36"/>
      <c r="O283" s="179"/>
    </row>
    <row r="284" spans="1:15" ht="25.5" x14ac:dyDescent="0.2">
      <c r="A284" s="151"/>
      <c r="B284" s="172"/>
      <c r="C284" s="173"/>
      <c r="D284" s="174"/>
      <c r="E284" s="20" t="s">
        <v>59</v>
      </c>
      <c r="F284" s="36">
        <f t="shared" ref="F284:N284" si="34">F291</f>
        <v>4179.32</v>
      </c>
      <c r="G284" s="65">
        <f t="shared" si="34"/>
        <v>4179.3211899999997</v>
      </c>
      <c r="H284" s="65">
        <f t="shared" si="34"/>
        <v>100.00002847353157</v>
      </c>
      <c r="I284" s="65">
        <f t="shared" si="34"/>
        <v>4179.3211899999997</v>
      </c>
      <c r="J284" s="65">
        <f t="shared" si="34"/>
        <v>100.00002847353157</v>
      </c>
      <c r="K284" s="65">
        <f t="shared" si="34"/>
        <v>4179.3211899999997</v>
      </c>
      <c r="L284" s="65">
        <f t="shared" si="34"/>
        <v>100.00002847353157</v>
      </c>
      <c r="M284" s="65">
        <f t="shared" si="34"/>
        <v>4179.3211899999997</v>
      </c>
      <c r="N284" s="65">
        <f t="shared" si="34"/>
        <v>100.00002847353157</v>
      </c>
      <c r="O284" s="179"/>
    </row>
    <row r="285" spans="1:15" ht="30" customHeight="1" x14ac:dyDescent="0.2">
      <c r="A285" s="152"/>
      <c r="B285" s="175"/>
      <c r="C285" s="176"/>
      <c r="D285" s="177"/>
      <c r="E285" s="22" t="s">
        <v>60</v>
      </c>
      <c r="F285" s="36">
        <v>0</v>
      </c>
      <c r="G285" s="36"/>
      <c r="H285" s="36"/>
      <c r="I285" s="36"/>
      <c r="J285" s="36"/>
      <c r="K285" s="36"/>
      <c r="L285" s="36"/>
      <c r="M285" s="36"/>
      <c r="N285" s="36"/>
      <c r="O285" s="180"/>
    </row>
    <row r="286" spans="1:15" ht="12.75" customHeight="1" x14ac:dyDescent="0.2">
      <c r="A286" s="150" t="s">
        <v>138</v>
      </c>
      <c r="B286" s="266" t="s">
        <v>181</v>
      </c>
      <c r="C286" s="170"/>
      <c r="D286" s="171"/>
      <c r="E286" s="26" t="s">
        <v>55</v>
      </c>
      <c r="F286" s="53">
        <f t="shared" ref="F286:N286" si="35">F288+F289+F290+F291+F292</f>
        <v>4179.32</v>
      </c>
      <c r="G286" s="53">
        <f t="shared" si="35"/>
        <v>4179.3211899999997</v>
      </c>
      <c r="H286" s="53">
        <f t="shared" si="35"/>
        <v>100.00002847353157</v>
      </c>
      <c r="I286" s="53">
        <f t="shared" si="35"/>
        <v>4179.3211899999997</v>
      </c>
      <c r="J286" s="53">
        <f t="shared" si="35"/>
        <v>100.00002847353157</v>
      </c>
      <c r="K286" s="53">
        <f t="shared" si="35"/>
        <v>4179.3211899999997</v>
      </c>
      <c r="L286" s="53">
        <f t="shared" si="35"/>
        <v>100.00002847353157</v>
      </c>
      <c r="M286" s="53">
        <f t="shared" si="35"/>
        <v>4179.3211899999997</v>
      </c>
      <c r="N286" s="53">
        <f t="shared" si="35"/>
        <v>100.00002847353157</v>
      </c>
      <c r="O286" s="269"/>
    </row>
    <row r="287" spans="1:15" x14ac:dyDescent="0.2">
      <c r="A287" s="248"/>
      <c r="B287" s="267"/>
      <c r="C287" s="173"/>
      <c r="D287" s="174"/>
      <c r="E287" s="24" t="s">
        <v>48</v>
      </c>
      <c r="F287" s="45"/>
      <c r="G287" s="45"/>
      <c r="H287" s="45"/>
      <c r="I287" s="45"/>
      <c r="J287" s="45"/>
      <c r="K287" s="45"/>
      <c r="L287" s="45"/>
      <c r="M287" s="45"/>
      <c r="N287" s="46"/>
      <c r="O287" s="270"/>
    </row>
    <row r="288" spans="1:15" ht="25.5" x14ac:dyDescent="0.2">
      <c r="A288" s="248"/>
      <c r="B288" s="267"/>
      <c r="C288" s="173"/>
      <c r="D288" s="174"/>
      <c r="E288" s="25" t="s">
        <v>56</v>
      </c>
      <c r="F288" s="36">
        <v>0</v>
      </c>
      <c r="G288" s="54"/>
      <c r="H288" s="55"/>
      <c r="I288" s="54"/>
      <c r="J288" s="55"/>
      <c r="K288" s="54"/>
      <c r="L288" s="55"/>
      <c r="M288" s="54"/>
      <c r="N288" s="55"/>
      <c r="O288" s="270"/>
    </row>
    <row r="289" spans="1:15" ht="38.25" x14ac:dyDescent="0.2">
      <c r="A289" s="248"/>
      <c r="B289" s="267"/>
      <c r="C289" s="173"/>
      <c r="D289" s="174"/>
      <c r="E289" s="81" t="s">
        <v>57</v>
      </c>
      <c r="F289" s="36">
        <v>0</v>
      </c>
      <c r="G289" s="54"/>
      <c r="H289" s="55"/>
      <c r="I289" s="54"/>
      <c r="J289" s="55"/>
      <c r="K289" s="54"/>
      <c r="L289" s="55"/>
      <c r="M289" s="54"/>
      <c r="N289" s="55"/>
      <c r="O289" s="270"/>
    </row>
    <row r="290" spans="1:15" ht="38.25" x14ac:dyDescent="0.2">
      <c r="A290" s="248"/>
      <c r="B290" s="267"/>
      <c r="C290" s="173"/>
      <c r="D290" s="174"/>
      <c r="E290" s="80" t="s">
        <v>58</v>
      </c>
      <c r="F290" s="36">
        <v>0</v>
      </c>
      <c r="G290" s="37"/>
      <c r="H290" s="38"/>
      <c r="I290" s="37"/>
      <c r="J290" s="38"/>
      <c r="K290" s="37"/>
      <c r="L290" s="38"/>
      <c r="M290" s="37"/>
      <c r="N290" s="38"/>
      <c r="O290" s="270"/>
    </row>
    <row r="291" spans="1:15" ht="25.5" x14ac:dyDescent="0.2">
      <c r="A291" s="248"/>
      <c r="B291" s="267"/>
      <c r="C291" s="173"/>
      <c r="D291" s="174"/>
      <c r="E291" s="25" t="s">
        <v>59</v>
      </c>
      <c r="F291" s="36">
        <f t="shared" ref="F291:N291" si="36">F298+F305+F312</f>
        <v>4179.32</v>
      </c>
      <c r="G291" s="36">
        <f t="shared" si="36"/>
        <v>4179.3211899999997</v>
      </c>
      <c r="H291" s="36">
        <f t="shared" si="36"/>
        <v>100.00002847353157</v>
      </c>
      <c r="I291" s="36">
        <f t="shared" si="36"/>
        <v>4179.3211899999997</v>
      </c>
      <c r="J291" s="36">
        <f t="shared" si="36"/>
        <v>100.00002847353157</v>
      </c>
      <c r="K291" s="36">
        <f t="shared" si="36"/>
        <v>4179.3211899999997</v>
      </c>
      <c r="L291" s="36">
        <f t="shared" si="36"/>
        <v>100.00002847353157</v>
      </c>
      <c r="M291" s="36">
        <f t="shared" si="36"/>
        <v>4179.3211899999997</v>
      </c>
      <c r="N291" s="36">
        <f t="shared" si="36"/>
        <v>100.00002847353157</v>
      </c>
      <c r="O291" s="270"/>
    </row>
    <row r="292" spans="1:15" ht="25.5" x14ac:dyDescent="0.2">
      <c r="A292" s="248"/>
      <c r="B292" s="268"/>
      <c r="C292" s="176"/>
      <c r="D292" s="177"/>
      <c r="E292" s="80" t="s">
        <v>60</v>
      </c>
      <c r="F292" s="36">
        <v>0</v>
      </c>
      <c r="G292" s="41"/>
      <c r="H292" s="43"/>
      <c r="I292" s="41"/>
      <c r="J292" s="43"/>
      <c r="K292" s="41"/>
      <c r="L292" s="43"/>
      <c r="M292" s="41"/>
      <c r="N292" s="43"/>
      <c r="O292" s="270"/>
    </row>
    <row r="293" spans="1:15" ht="12.75" customHeight="1" x14ac:dyDescent="0.2">
      <c r="A293" s="248"/>
      <c r="B293" s="192" t="s">
        <v>182</v>
      </c>
      <c r="C293" s="231" t="s">
        <v>111</v>
      </c>
      <c r="D293" s="231" t="s">
        <v>111</v>
      </c>
      <c r="E293" s="26" t="s">
        <v>55</v>
      </c>
      <c r="F293" s="53">
        <f t="shared" ref="F293:N293" si="37">F295+F296+F297+F298+F299</f>
        <v>0</v>
      </c>
      <c r="G293" s="53">
        <f t="shared" si="37"/>
        <v>0</v>
      </c>
      <c r="H293" s="53">
        <f t="shared" si="37"/>
        <v>0</v>
      </c>
      <c r="I293" s="53">
        <f t="shared" si="37"/>
        <v>0</v>
      </c>
      <c r="J293" s="53">
        <f t="shared" si="37"/>
        <v>0</v>
      </c>
      <c r="K293" s="53">
        <f t="shared" si="37"/>
        <v>0</v>
      </c>
      <c r="L293" s="53">
        <f t="shared" si="37"/>
        <v>0</v>
      </c>
      <c r="M293" s="53">
        <f t="shared" si="37"/>
        <v>0</v>
      </c>
      <c r="N293" s="53">
        <f t="shared" si="37"/>
        <v>0</v>
      </c>
      <c r="O293" s="270"/>
    </row>
    <row r="294" spans="1:15" x14ac:dyDescent="0.2">
      <c r="A294" s="248"/>
      <c r="B294" s="193"/>
      <c r="C294" s="232"/>
      <c r="D294" s="232"/>
      <c r="E294" s="24" t="s">
        <v>48</v>
      </c>
      <c r="F294" s="45"/>
      <c r="G294" s="45"/>
      <c r="H294" s="45"/>
      <c r="I294" s="45"/>
      <c r="J294" s="45"/>
      <c r="K294" s="45"/>
      <c r="L294" s="45"/>
      <c r="M294" s="45"/>
      <c r="N294" s="46"/>
      <c r="O294" s="270"/>
    </row>
    <row r="295" spans="1:15" ht="25.5" x14ac:dyDescent="0.2">
      <c r="A295" s="248"/>
      <c r="B295" s="193"/>
      <c r="C295" s="232"/>
      <c r="D295" s="232"/>
      <c r="E295" s="25" t="s">
        <v>56</v>
      </c>
      <c r="F295" s="36">
        <v>0</v>
      </c>
      <c r="G295" s="54"/>
      <c r="H295" s="55"/>
      <c r="I295" s="54"/>
      <c r="J295" s="55"/>
      <c r="K295" s="54"/>
      <c r="L295" s="55"/>
      <c r="M295" s="54"/>
      <c r="N295" s="55"/>
      <c r="O295" s="270"/>
    </row>
    <row r="296" spans="1:15" ht="38.25" x14ac:dyDescent="0.2">
      <c r="A296" s="248"/>
      <c r="B296" s="193"/>
      <c r="C296" s="232"/>
      <c r="D296" s="232"/>
      <c r="E296" s="81" t="s">
        <v>57</v>
      </c>
      <c r="F296" s="36">
        <v>0</v>
      </c>
      <c r="G296" s="54"/>
      <c r="H296" s="55"/>
      <c r="I296" s="54"/>
      <c r="J296" s="55"/>
      <c r="K296" s="54"/>
      <c r="L296" s="55"/>
      <c r="M296" s="54"/>
      <c r="N296" s="55"/>
      <c r="O296" s="270"/>
    </row>
    <row r="297" spans="1:15" ht="38.25" x14ac:dyDescent="0.2">
      <c r="A297" s="248"/>
      <c r="B297" s="193"/>
      <c r="C297" s="232"/>
      <c r="D297" s="232"/>
      <c r="E297" s="80" t="s">
        <v>58</v>
      </c>
      <c r="F297" s="36">
        <v>0</v>
      </c>
      <c r="G297" s="37"/>
      <c r="H297" s="38"/>
      <c r="I297" s="37"/>
      <c r="J297" s="38"/>
      <c r="K297" s="37"/>
      <c r="L297" s="38"/>
      <c r="M297" s="37"/>
      <c r="N297" s="38"/>
      <c r="O297" s="270"/>
    </row>
    <row r="298" spans="1:15" ht="25.5" x14ac:dyDescent="0.2">
      <c r="A298" s="248"/>
      <c r="B298" s="193"/>
      <c r="C298" s="232"/>
      <c r="D298" s="232"/>
      <c r="E298" s="25" t="s">
        <v>59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v>0</v>
      </c>
      <c r="L298" s="36">
        <v>0</v>
      </c>
      <c r="M298" s="36">
        <v>0</v>
      </c>
      <c r="N298" s="36">
        <v>0</v>
      </c>
      <c r="O298" s="270"/>
    </row>
    <row r="299" spans="1:15" ht="25.5" x14ac:dyDescent="0.2">
      <c r="A299" s="248"/>
      <c r="B299" s="193"/>
      <c r="C299" s="233"/>
      <c r="D299" s="233"/>
      <c r="E299" s="80" t="s">
        <v>60</v>
      </c>
      <c r="F299" s="36">
        <v>0</v>
      </c>
      <c r="G299" s="41"/>
      <c r="H299" s="43"/>
      <c r="I299" s="41"/>
      <c r="J299" s="43"/>
      <c r="K299" s="41"/>
      <c r="L299" s="43"/>
      <c r="M299" s="41"/>
      <c r="N299" s="43"/>
      <c r="O299" s="270"/>
    </row>
    <row r="300" spans="1:15" ht="12.75" customHeight="1" x14ac:dyDescent="0.2">
      <c r="A300" s="248"/>
      <c r="B300" s="192" t="s">
        <v>183</v>
      </c>
      <c r="C300" s="231" t="s">
        <v>111</v>
      </c>
      <c r="D300" s="231" t="s">
        <v>111</v>
      </c>
      <c r="E300" s="26" t="s">
        <v>55</v>
      </c>
      <c r="F300" s="53">
        <f t="shared" ref="F300:N300" si="38">F302+F303+F304+F305+F306</f>
        <v>0</v>
      </c>
      <c r="G300" s="53">
        <f t="shared" si="38"/>
        <v>0</v>
      </c>
      <c r="H300" s="53">
        <f t="shared" si="38"/>
        <v>0</v>
      </c>
      <c r="I300" s="53">
        <f t="shared" si="38"/>
        <v>0</v>
      </c>
      <c r="J300" s="53">
        <f t="shared" si="38"/>
        <v>0</v>
      </c>
      <c r="K300" s="53">
        <f t="shared" si="38"/>
        <v>0</v>
      </c>
      <c r="L300" s="53">
        <f t="shared" si="38"/>
        <v>0</v>
      </c>
      <c r="M300" s="53">
        <f t="shared" si="38"/>
        <v>0</v>
      </c>
      <c r="N300" s="53">
        <f t="shared" si="38"/>
        <v>0</v>
      </c>
      <c r="O300" s="270"/>
    </row>
    <row r="301" spans="1:15" x14ac:dyDescent="0.2">
      <c r="A301" s="248"/>
      <c r="B301" s="193"/>
      <c r="C301" s="232"/>
      <c r="D301" s="232"/>
      <c r="E301" s="24" t="s">
        <v>48</v>
      </c>
      <c r="F301" s="45"/>
      <c r="G301" s="45"/>
      <c r="H301" s="45"/>
      <c r="I301" s="45"/>
      <c r="J301" s="45"/>
      <c r="K301" s="45"/>
      <c r="L301" s="45"/>
      <c r="M301" s="45"/>
      <c r="N301" s="46"/>
      <c r="O301" s="270"/>
    </row>
    <row r="302" spans="1:15" ht="25.5" x14ac:dyDescent="0.2">
      <c r="A302" s="248"/>
      <c r="B302" s="193"/>
      <c r="C302" s="232"/>
      <c r="D302" s="232"/>
      <c r="E302" s="25" t="s">
        <v>56</v>
      </c>
      <c r="F302" s="36">
        <v>0</v>
      </c>
      <c r="G302" s="54"/>
      <c r="H302" s="55"/>
      <c r="I302" s="54"/>
      <c r="J302" s="55"/>
      <c r="K302" s="54"/>
      <c r="L302" s="55"/>
      <c r="M302" s="54"/>
      <c r="N302" s="55"/>
      <c r="O302" s="270"/>
    </row>
    <row r="303" spans="1:15" ht="38.25" x14ac:dyDescent="0.2">
      <c r="A303" s="248"/>
      <c r="B303" s="193"/>
      <c r="C303" s="232"/>
      <c r="D303" s="232"/>
      <c r="E303" s="81" t="s">
        <v>57</v>
      </c>
      <c r="F303" s="36">
        <v>0</v>
      </c>
      <c r="G303" s="56">
        <v>0</v>
      </c>
      <c r="H303" s="58">
        <v>0</v>
      </c>
      <c r="I303" s="56">
        <v>0</v>
      </c>
      <c r="J303" s="58">
        <v>0</v>
      </c>
      <c r="K303" s="56">
        <v>0</v>
      </c>
      <c r="L303" s="58">
        <v>0</v>
      </c>
      <c r="M303" s="56">
        <v>0</v>
      </c>
      <c r="N303" s="58">
        <v>0</v>
      </c>
      <c r="O303" s="270"/>
    </row>
    <row r="304" spans="1:15" ht="38.25" x14ac:dyDescent="0.2">
      <c r="A304" s="248"/>
      <c r="B304" s="193"/>
      <c r="C304" s="232"/>
      <c r="D304" s="232"/>
      <c r="E304" s="80" t="s">
        <v>58</v>
      </c>
      <c r="F304" s="36">
        <v>0</v>
      </c>
      <c r="G304" s="37"/>
      <c r="H304" s="38"/>
      <c r="I304" s="37"/>
      <c r="J304" s="38"/>
      <c r="K304" s="37"/>
      <c r="L304" s="38"/>
      <c r="M304" s="37"/>
      <c r="N304" s="38"/>
      <c r="O304" s="270"/>
    </row>
    <row r="305" spans="1:15" ht="25.5" x14ac:dyDescent="0.2">
      <c r="A305" s="248"/>
      <c r="B305" s="193"/>
      <c r="C305" s="232"/>
      <c r="D305" s="232"/>
      <c r="E305" s="25" t="s">
        <v>59</v>
      </c>
      <c r="F305" s="36">
        <v>0</v>
      </c>
      <c r="G305" s="36"/>
      <c r="H305" s="36"/>
      <c r="I305" s="36"/>
      <c r="J305" s="36"/>
      <c r="K305" s="36"/>
      <c r="L305" s="36"/>
      <c r="M305" s="36"/>
      <c r="N305" s="36"/>
      <c r="O305" s="270"/>
    </row>
    <row r="306" spans="1:15" ht="12.75" customHeight="1" x14ac:dyDescent="0.2">
      <c r="A306" s="248"/>
      <c r="B306" s="193"/>
      <c r="C306" s="233"/>
      <c r="D306" s="233"/>
      <c r="E306" s="80" t="s">
        <v>60</v>
      </c>
      <c r="F306" s="36">
        <v>0</v>
      </c>
      <c r="G306" s="41"/>
      <c r="H306" s="43"/>
      <c r="I306" s="41"/>
      <c r="J306" s="43"/>
      <c r="K306" s="41"/>
      <c r="L306" s="43"/>
      <c r="M306" s="41"/>
      <c r="N306" s="43"/>
      <c r="O306" s="270"/>
    </row>
    <row r="307" spans="1:15" ht="12.75" customHeight="1" x14ac:dyDescent="0.2">
      <c r="A307" s="248"/>
      <c r="B307" s="192" t="s">
        <v>184</v>
      </c>
      <c r="C307" s="155" t="s">
        <v>14</v>
      </c>
      <c r="D307" s="155" t="s">
        <v>14</v>
      </c>
      <c r="E307" s="26" t="s">
        <v>55</v>
      </c>
      <c r="F307" s="53">
        <f t="shared" ref="F307:N307" si="39">F309+F310+F311+F312+F313</f>
        <v>4179.32</v>
      </c>
      <c r="G307" s="53">
        <f t="shared" si="39"/>
        <v>4179.3211899999997</v>
      </c>
      <c r="H307" s="53">
        <f t="shared" si="39"/>
        <v>100.00002847353157</v>
      </c>
      <c r="I307" s="53">
        <f t="shared" si="39"/>
        <v>4179.3211899999997</v>
      </c>
      <c r="J307" s="53">
        <f t="shared" si="39"/>
        <v>100.00002847353157</v>
      </c>
      <c r="K307" s="53">
        <f t="shared" si="39"/>
        <v>4179.3211899999997</v>
      </c>
      <c r="L307" s="53">
        <f t="shared" si="39"/>
        <v>100.00002847353157</v>
      </c>
      <c r="M307" s="53">
        <f t="shared" si="39"/>
        <v>4179.3211899999997</v>
      </c>
      <c r="N307" s="53">
        <f t="shared" si="39"/>
        <v>100.00002847353157</v>
      </c>
      <c r="O307" s="270"/>
    </row>
    <row r="308" spans="1:15" x14ac:dyDescent="0.2">
      <c r="A308" s="248"/>
      <c r="B308" s="193"/>
      <c r="C308" s="156"/>
      <c r="D308" s="156"/>
      <c r="E308" s="24" t="s">
        <v>48</v>
      </c>
      <c r="F308" s="45"/>
      <c r="G308" s="45"/>
      <c r="H308" s="45"/>
      <c r="I308" s="45"/>
      <c r="J308" s="45"/>
      <c r="K308" s="45"/>
      <c r="L308" s="45"/>
      <c r="M308" s="45"/>
      <c r="N308" s="46"/>
      <c r="O308" s="270"/>
    </row>
    <row r="309" spans="1:15" ht="25.5" x14ac:dyDescent="0.2">
      <c r="A309" s="248"/>
      <c r="B309" s="193"/>
      <c r="C309" s="156"/>
      <c r="D309" s="156"/>
      <c r="E309" s="25" t="s">
        <v>56</v>
      </c>
      <c r="F309" s="36">
        <v>0</v>
      </c>
      <c r="G309" s="54"/>
      <c r="H309" s="55"/>
      <c r="I309" s="54"/>
      <c r="J309" s="55"/>
      <c r="K309" s="54"/>
      <c r="L309" s="55"/>
      <c r="M309" s="54"/>
      <c r="N309" s="55"/>
      <c r="O309" s="270"/>
    </row>
    <row r="310" spans="1:15" ht="38.25" x14ac:dyDescent="0.2">
      <c r="A310" s="248"/>
      <c r="B310" s="193"/>
      <c r="C310" s="156"/>
      <c r="D310" s="156"/>
      <c r="E310" s="81" t="s">
        <v>57</v>
      </c>
      <c r="F310" s="36">
        <v>0</v>
      </c>
      <c r="G310" s="54"/>
      <c r="H310" s="55"/>
      <c r="I310" s="54"/>
      <c r="J310" s="55"/>
      <c r="K310" s="54"/>
      <c r="L310" s="55"/>
      <c r="M310" s="54"/>
      <c r="N310" s="55"/>
      <c r="O310" s="270"/>
    </row>
    <row r="311" spans="1:15" ht="38.25" x14ac:dyDescent="0.2">
      <c r="A311" s="248"/>
      <c r="B311" s="193"/>
      <c r="C311" s="156"/>
      <c r="D311" s="156"/>
      <c r="E311" s="80" t="s">
        <v>58</v>
      </c>
      <c r="F311" s="36">
        <v>0</v>
      </c>
      <c r="G311" s="37"/>
      <c r="H311" s="38"/>
      <c r="I311" s="37"/>
      <c r="J311" s="38"/>
      <c r="K311" s="37"/>
      <c r="L311" s="38"/>
      <c r="M311" s="37"/>
      <c r="N311" s="38"/>
      <c r="O311" s="270"/>
    </row>
    <row r="312" spans="1:15" ht="25.5" x14ac:dyDescent="0.2">
      <c r="A312" s="248"/>
      <c r="B312" s="193"/>
      <c r="C312" s="156"/>
      <c r="D312" s="156"/>
      <c r="E312" s="25" t="s">
        <v>59</v>
      </c>
      <c r="F312" s="36">
        <v>4179.32</v>
      </c>
      <c r="G312" s="36">
        <v>4179.3211899999997</v>
      </c>
      <c r="H312" s="36">
        <f>G312/F312*100</f>
        <v>100.00002847353157</v>
      </c>
      <c r="I312" s="36">
        <f>G312+0</f>
        <v>4179.3211899999997</v>
      </c>
      <c r="J312" s="36">
        <f>I312/F312*100</f>
        <v>100.00002847353157</v>
      </c>
      <c r="K312" s="36">
        <f>I312+0</f>
        <v>4179.3211899999997</v>
      </c>
      <c r="L312" s="36">
        <f>K312/F312*100</f>
        <v>100.00002847353157</v>
      </c>
      <c r="M312" s="36">
        <f>K312+0</f>
        <v>4179.3211899999997</v>
      </c>
      <c r="N312" s="36">
        <f>M312/F312*100</f>
        <v>100.00002847353157</v>
      </c>
      <c r="O312" s="270"/>
    </row>
    <row r="313" spans="1:15" ht="25.5" x14ac:dyDescent="0.2">
      <c r="A313" s="265"/>
      <c r="B313" s="193"/>
      <c r="C313" s="157"/>
      <c r="D313" s="157"/>
      <c r="E313" s="80" t="s">
        <v>60</v>
      </c>
      <c r="F313" s="36">
        <v>0</v>
      </c>
      <c r="G313" s="41"/>
      <c r="H313" s="43"/>
      <c r="I313" s="41"/>
      <c r="J313" s="43"/>
      <c r="K313" s="41"/>
      <c r="L313" s="43"/>
      <c r="M313" s="41"/>
      <c r="N313" s="43"/>
      <c r="O313" s="271"/>
    </row>
    <row r="314" spans="1:15" ht="30" customHeight="1" x14ac:dyDescent="0.2">
      <c r="A314" s="204" t="s">
        <v>16</v>
      </c>
      <c r="B314" s="205"/>
      <c r="C314" s="205"/>
      <c r="D314" s="205"/>
      <c r="E314" s="205"/>
      <c r="F314" s="205"/>
      <c r="G314" s="205"/>
      <c r="H314" s="205"/>
      <c r="I314" s="205"/>
      <c r="J314" s="205"/>
      <c r="K314" s="205"/>
      <c r="L314" s="205"/>
      <c r="M314" s="205"/>
      <c r="N314" s="205"/>
      <c r="O314" s="206"/>
    </row>
    <row r="315" spans="1:15" ht="12.75" customHeight="1" x14ac:dyDescent="0.2">
      <c r="A315" s="150" t="s">
        <v>185</v>
      </c>
      <c r="B315" s="169" t="s">
        <v>186</v>
      </c>
      <c r="C315" s="170"/>
      <c r="D315" s="171"/>
      <c r="E315" s="18" t="s">
        <v>55</v>
      </c>
      <c r="F315" s="36">
        <f t="shared" ref="F315:N315" si="40">F317+F318+F319+F320+F321</f>
        <v>0</v>
      </c>
      <c r="G315" s="36">
        <f t="shared" si="40"/>
        <v>0</v>
      </c>
      <c r="H315" s="36">
        <f t="shared" si="40"/>
        <v>0</v>
      </c>
      <c r="I315" s="36">
        <f t="shared" si="40"/>
        <v>0</v>
      </c>
      <c r="J315" s="36">
        <f t="shared" si="40"/>
        <v>0</v>
      </c>
      <c r="K315" s="36">
        <f t="shared" si="40"/>
        <v>0</v>
      </c>
      <c r="L315" s="36">
        <f t="shared" si="40"/>
        <v>0</v>
      </c>
      <c r="M315" s="36">
        <f t="shared" si="40"/>
        <v>0</v>
      </c>
      <c r="N315" s="36">
        <f t="shared" si="40"/>
        <v>0</v>
      </c>
      <c r="O315" s="178"/>
    </row>
    <row r="316" spans="1:15" ht="21" customHeight="1" x14ac:dyDescent="0.2">
      <c r="A316" s="151"/>
      <c r="B316" s="172"/>
      <c r="C316" s="173"/>
      <c r="D316" s="174"/>
      <c r="E316" s="19" t="s">
        <v>48</v>
      </c>
      <c r="F316" s="44"/>
      <c r="G316" s="44"/>
      <c r="H316" s="44"/>
      <c r="I316" s="44"/>
      <c r="J316" s="44"/>
      <c r="K316" s="44"/>
      <c r="L316" s="44"/>
      <c r="M316" s="44"/>
      <c r="N316" s="44"/>
      <c r="O316" s="179"/>
    </row>
    <row r="317" spans="1:15" ht="25.5" x14ac:dyDescent="0.2">
      <c r="A317" s="151"/>
      <c r="B317" s="172"/>
      <c r="C317" s="173"/>
      <c r="D317" s="174"/>
      <c r="E317" s="20" t="s">
        <v>56</v>
      </c>
      <c r="F317" s="36">
        <v>0</v>
      </c>
      <c r="G317" s="36"/>
      <c r="H317" s="36"/>
      <c r="I317" s="36"/>
      <c r="J317" s="36"/>
      <c r="K317" s="36"/>
      <c r="L317" s="36"/>
      <c r="M317" s="36"/>
      <c r="N317" s="36"/>
      <c r="O317" s="179"/>
    </row>
    <row r="318" spans="1:15" ht="38.25" x14ac:dyDescent="0.2">
      <c r="A318" s="151"/>
      <c r="B318" s="172"/>
      <c r="C318" s="173"/>
      <c r="D318" s="174"/>
      <c r="E318" s="21" t="s">
        <v>57</v>
      </c>
      <c r="F318" s="36">
        <v>0</v>
      </c>
      <c r="G318" s="36"/>
      <c r="H318" s="36"/>
      <c r="I318" s="36"/>
      <c r="J318" s="36"/>
      <c r="K318" s="36"/>
      <c r="L318" s="36"/>
      <c r="M318" s="36"/>
      <c r="N318" s="36"/>
      <c r="O318" s="179"/>
    </row>
    <row r="319" spans="1:15" ht="44.25" customHeight="1" x14ac:dyDescent="0.2">
      <c r="A319" s="151"/>
      <c r="B319" s="172"/>
      <c r="C319" s="173"/>
      <c r="D319" s="174"/>
      <c r="E319" s="22" t="s">
        <v>58</v>
      </c>
      <c r="F319" s="36">
        <v>0</v>
      </c>
      <c r="G319" s="36"/>
      <c r="H319" s="36"/>
      <c r="I319" s="36"/>
      <c r="J319" s="36"/>
      <c r="K319" s="36"/>
      <c r="L319" s="36"/>
      <c r="M319" s="36"/>
      <c r="N319" s="36"/>
      <c r="O319" s="179"/>
    </row>
    <row r="320" spans="1:15" ht="25.5" x14ac:dyDescent="0.2">
      <c r="A320" s="151"/>
      <c r="B320" s="172"/>
      <c r="C320" s="173"/>
      <c r="D320" s="174"/>
      <c r="E320" s="20" t="s">
        <v>59</v>
      </c>
      <c r="F320" s="65">
        <f t="shared" ref="F320:N320" si="41">F327</f>
        <v>0</v>
      </c>
      <c r="G320" s="65">
        <f t="shared" si="41"/>
        <v>0</v>
      </c>
      <c r="H320" s="65">
        <f t="shared" si="41"/>
        <v>0</v>
      </c>
      <c r="I320" s="65">
        <f t="shared" si="41"/>
        <v>0</v>
      </c>
      <c r="J320" s="65">
        <f t="shared" si="41"/>
        <v>0</v>
      </c>
      <c r="K320" s="65">
        <f t="shared" si="41"/>
        <v>0</v>
      </c>
      <c r="L320" s="65">
        <f t="shared" si="41"/>
        <v>0</v>
      </c>
      <c r="M320" s="65">
        <f t="shared" si="41"/>
        <v>0</v>
      </c>
      <c r="N320" s="65">
        <f t="shared" si="41"/>
        <v>0</v>
      </c>
      <c r="O320" s="179"/>
    </row>
    <row r="321" spans="1:15" ht="30" customHeight="1" x14ac:dyDescent="0.2">
      <c r="A321" s="152"/>
      <c r="B321" s="175"/>
      <c r="C321" s="176"/>
      <c r="D321" s="177"/>
      <c r="E321" s="22" t="s">
        <v>60</v>
      </c>
      <c r="F321" s="36">
        <v>0</v>
      </c>
      <c r="G321" s="65"/>
      <c r="H321" s="65"/>
      <c r="I321" s="65"/>
      <c r="J321" s="65"/>
      <c r="K321" s="65"/>
      <c r="L321" s="65"/>
      <c r="M321" s="65"/>
      <c r="N321" s="65"/>
      <c r="O321" s="180"/>
    </row>
    <row r="322" spans="1:15" ht="12.75" customHeight="1" x14ac:dyDescent="0.2">
      <c r="A322" s="150" t="s">
        <v>187</v>
      </c>
      <c r="B322" s="192" t="s">
        <v>105</v>
      </c>
      <c r="C322" s="155" t="s">
        <v>111</v>
      </c>
      <c r="D322" s="155" t="s">
        <v>111</v>
      </c>
      <c r="E322" s="26" t="s">
        <v>55</v>
      </c>
      <c r="F322" s="53">
        <f t="shared" ref="F322:N322" si="42">F324+F325+F326+F327+F328</f>
        <v>0</v>
      </c>
      <c r="G322" s="53">
        <f t="shared" si="42"/>
        <v>0</v>
      </c>
      <c r="H322" s="53">
        <f t="shared" si="42"/>
        <v>0</v>
      </c>
      <c r="I322" s="53">
        <f t="shared" si="42"/>
        <v>0</v>
      </c>
      <c r="J322" s="53">
        <f t="shared" si="42"/>
        <v>0</v>
      </c>
      <c r="K322" s="53">
        <f t="shared" si="42"/>
        <v>0</v>
      </c>
      <c r="L322" s="53">
        <f t="shared" si="42"/>
        <v>0</v>
      </c>
      <c r="M322" s="53">
        <f t="shared" si="42"/>
        <v>0</v>
      </c>
      <c r="N322" s="53">
        <f t="shared" si="42"/>
        <v>0</v>
      </c>
      <c r="O322" s="234" t="s">
        <v>5</v>
      </c>
    </row>
    <row r="323" spans="1:15" x14ac:dyDescent="0.2">
      <c r="A323" s="151"/>
      <c r="B323" s="193"/>
      <c r="C323" s="156"/>
      <c r="D323" s="156"/>
      <c r="E323" s="24" t="s">
        <v>48</v>
      </c>
      <c r="F323" s="45"/>
      <c r="G323" s="45"/>
      <c r="H323" s="45"/>
      <c r="I323" s="45"/>
      <c r="J323" s="45"/>
      <c r="K323" s="45"/>
      <c r="L323" s="45"/>
      <c r="M323" s="45"/>
      <c r="N323" s="46"/>
      <c r="O323" s="235"/>
    </row>
    <row r="324" spans="1:15" ht="22.5" customHeight="1" x14ac:dyDescent="0.2">
      <c r="A324" s="151"/>
      <c r="B324" s="193"/>
      <c r="C324" s="156"/>
      <c r="D324" s="156"/>
      <c r="E324" s="25" t="s">
        <v>56</v>
      </c>
      <c r="F324" s="36">
        <v>0</v>
      </c>
      <c r="G324" s="54"/>
      <c r="H324" s="55"/>
      <c r="I324" s="54"/>
      <c r="J324" s="55"/>
      <c r="K324" s="54"/>
      <c r="L324" s="55"/>
      <c r="M324" s="54"/>
      <c r="N324" s="55"/>
      <c r="O324" s="235"/>
    </row>
    <row r="325" spans="1:15" ht="38.25" x14ac:dyDescent="0.2">
      <c r="A325" s="151"/>
      <c r="B325" s="193"/>
      <c r="C325" s="156"/>
      <c r="D325" s="156"/>
      <c r="E325" s="81" t="s">
        <v>57</v>
      </c>
      <c r="F325" s="36">
        <v>0</v>
      </c>
      <c r="G325" s="54"/>
      <c r="H325" s="55"/>
      <c r="I325" s="54"/>
      <c r="J325" s="55"/>
      <c r="K325" s="54"/>
      <c r="L325" s="55"/>
      <c r="M325" s="54"/>
      <c r="N325" s="55"/>
      <c r="O325" s="235"/>
    </row>
    <row r="326" spans="1:15" ht="51" customHeight="1" x14ac:dyDescent="0.2">
      <c r="A326" s="151"/>
      <c r="B326" s="193"/>
      <c r="C326" s="156"/>
      <c r="D326" s="156"/>
      <c r="E326" s="80" t="s">
        <v>58</v>
      </c>
      <c r="F326" s="36">
        <v>0</v>
      </c>
      <c r="G326" s="37"/>
      <c r="H326" s="38"/>
      <c r="I326" s="37"/>
      <c r="J326" s="38"/>
      <c r="K326" s="37"/>
      <c r="L326" s="38"/>
      <c r="M326" s="37"/>
      <c r="N326" s="38"/>
      <c r="O326" s="235"/>
    </row>
    <row r="327" spans="1:15" ht="25.5" x14ac:dyDescent="0.2">
      <c r="A327" s="151"/>
      <c r="B327" s="193"/>
      <c r="C327" s="156"/>
      <c r="D327" s="156"/>
      <c r="E327" s="25" t="s">
        <v>59</v>
      </c>
      <c r="F327" s="36">
        <v>0</v>
      </c>
      <c r="G327" s="36">
        <v>0</v>
      </c>
      <c r="H327" s="36">
        <v>0</v>
      </c>
      <c r="I327" s="36">
        <v>0</v>
      </c>
      <c r="J327" s="36">
        <v>0</v>
      </c>
      <c r="K327" s="36">
        <v>0</v>
      </c>
      <c r="L327" s="36">
        <v>0</v>
      </c>
      <c r="M327" s="36">
        <v>0</v>
      </c>
      <c r="N327" s="36">
        <v>0</v>
      </c>
      <c r="O327" s="235"/>
    </row>
    <row r="328" spans="1:15" ht="25.5" x14ac:dyDescent="0.2">
      <c r="A328" s="152"/>
      <c r="B328" s="193"/>
      <c r="C328" s="157"/>
      <c r="D328" s="157"/>
      <c r="E328" s="80" t="s">
        <v>60</v>
      </c>
      <c r="F328" s="36">
        <v>0</v>
      </c>
      <c r="G328" s="41"/>
      <c r="H328" s="43"/>
      <c r="I328" s="41"/>
      <c r="J328" s="43"/>
      <c r="K328" s="41"/>
      <c r="L328" s="43"/>
      <c r="M328" s="41"/>
      <c r="N328" s="43"/>
      <c r="O328" s="236"/>
    </row>
    <row r="329" spans="1:15" ht="15" customHeight="1" x14ac:dyDescent="0.2">
      <c r="A329" s="225"/>
      <c r="B329" s="226"/>
      <c r="C329" s="226"/>
      <c r="D329" s="226"/>
      <c r="E329" s="226"/>
      <c r="F329" s="226"/>
      <c r="G329" s="226"/>
      <c r="H329" s="226"/>
      <c r="I329" s="226"/>
      <c r="J329" s="226"/>
      <c r="K329" s="226"/>
      <c r="L329" s="226"/>
      <c r="M329" s="226"/>
      <c r="N329" s="226"/>
      <c r="O329" s="227"/>
    </row>
    <row r="330" spans="1:15" ht="38.25" x14ac:dyDescent="0.2">
      <c r="A330" s="222" t="s">
        <v>94</v>
      </c>
      <c r="B330" s="222"/>
      <c r="C330" s="207"/>
      <c r="D330" s="222"/>
      <c r="E330" s="23" t="s">
        <v>196</v>
      </c>
      <c r="F330" s="53">
        <f t="shared" ref="F330:N330" si="43">F332+F333+F334+F335+F336</f>
        <v>10202.35</v>
      </c>
      <c r="G330" s="53">
        <f t="shared" si="43"/>
        <v>5134.7236699999994</v>
      </c>
      <c r="H330" s="53">
        <f t="shared" si="43"/>
        <v>50.328832768920883</v>
      </c>
      <c r="I330" s="53">
        <f t="shared" si="43"/>
        <v>6468.7966699999997</v>
      </c>
      <c r="J330" s="53">
        <f t="shared" si="43"/>
        <v>63.404967188931963</v>
      </c>
      <c r="K330" s="53">
        <f t="shared" si="43"/>
        <v>7162.7178700000004</v>
      </c>
      <c r="L330" s="53">
        <f t="shared" si="43"/>
        <v>70.206549177395402</v>
      </c>
      <c r="M330" s="53">
        <f t="shared" si="43"/>
        <v>9850.2656999999999</v>
      </c>
      <c r="N330" s="53">
        <f t="shared" si="43"/>
        <v>96.548988223301492</v>
      </c>
      <c r="O330" s="224"/>
    </row>
    <row r="331" spans="1:15" x14ac:dyDescent="0.2">
      <c r="A331" s="222"/>
      <c r="B331" s="222"/>
      <c r="C331" s="210"/>
      <c r="D331" s="222"/>
      <c r="E331" s="24" t="s">
        <v>48</v>
      </c>
      <c r="F331" s="45"/>
      <c r="G331" s="45"/>
      <c r="H331" s="45"/>
      <c r="I331" s="45"/>
      <c r="J331" s="45"/>
      <c r="K331" s="45"/>
      <c r="L331" s="45"/>
      <c r="M331" s="45"/>
      <c r="N331" s="46"/>
      <c r="O331" s="224"/>
    </row>
    <row r="332" spans="1:15" ht="25.5" x14ac:dyDescent="0.2">
      <c r="A332" s="222"/>
      <c r="B332" s="222"/>
      <c r="C332" s="210"/>
      <c r="D332" s="222"/>
      <c r="E332" s="25" t="s">
        <v>56</v>
      </c>
      <c r="F332" s="36">
        <f>F149+F157+F168+F176+F184+F192+F200+F208+F216+F324+F257+F265+F273+F309</f>
        <v>0</v>
      </c>
      <c r="G332" s="37"/>
      <c r="H332" s="38"/>
      <c r="I332" s="37"/>
      <c r="J332" s="38"/>
      <c r="K332" s="37"/>
      <c r="L332" s="38"/>
      <c r="M332" s="37"/>
      <c r="N332" s="38"/>
      <c r="O332" s="224"/>
    </row>
    <row r="333" spans="1:15" ht="38.25" x14ac:dyDescent="0.2">
      <c r="A333" s="222"/>
      <c r="B333" s="222"/>
      <c r="C333" s="210"/>
      <c r="D333" s="222"/>
      <c r="E333" s="81" t="s">
        <v>57</v>
      </c>
      <c r="F333" s="36">
        <f>F150+F158+F169+F177+F185+F193+F201+F209+F217+F325+F258+F266+F274+F310</f>
        <v>0</v>
      </c>
      <c r="G333" s="36"/>
      <c r="H333" s="36"/>
      <c r="I333" s="36"/>
      <c r="J333" s="36"/>
      <c r="K333" s="36"/>
      <c r="L333" s="36"/>
      <c r="M333" s="36"/>
      <c r="N333" s="36"/>
      <c r="O333" s="224"/>
    </row>
    <row r="334" spans="1:15" ht="38.25" x14ac:dyDescent="0.2">
      <c r="A334" s="222"/>
      <c r="B334" s="222"/>
      <c r="C334" s="210"/>
      <c r="D334" s="222"/>
      <c r="E334" s="80" t="s">
        <v>58</v>
      </c>
      <c r="F334" s="36">
        <f>F151+F159+F170+F178+F186+F194+F202+F210+F218+F326+F259+F267+F275+F311</f>
        <v>0</v>
      </c>
      <c r="G334" s="41"/>
      <c r="H334" s="43"/>
      <c r="I334" s="41"/>
      <c r="J334" s="43"/>
      <c r="K334" s="41"/>
      <c r="L334" s="43"/>
      <c r="M334" s="41"/>
      <c r="N334" s="43"/>
      <c r="O334" s="224"/>
    </row>
    <row r="335" spans="1:15" ht="25.5" x14ac:dyDescent="0.2">
      <c r="A335" s="222"/>
      <c r="B335" s="222"/>
      <c r="C335" s="210"/>
      <c r="D335" s="222"/>
      <c r="E335" s="25" t="s">
        <v>59</v>
      </c>
      <c r="F335" s="36">
        <f>F145+F227+F284+F320</f>
        <v>10202.35</v>
      </c>
      <c r="G335" s="36">
        <f>G145+G227+G284+G320</f>
        <v>5134.7236699999994</v>
      </c>
      <c r="H335" s="36">
        <f>G335/F335*100</f>
        <v>50.328832768920883</v>
      </c>
      <c r="I335" s="36">
        <f>I145+I227+I284+I320</f>
        <v>6468.7966699999997</v>
      </c>
      <c r="J335" s="36">
        <f>I335/F335*100</f>
        <v>63.404967188931963</v>
      </c>
      <c r="K335" s="36">
        <f>K145+K227+K284+K320</f>
        <v>7162.7178700000004</v>
      </c>
      <c r="L335" s="36">
        <f>K335/F335*100</f>
        <v>70.206549177395402</v>
      </c>
      <c r="M335" s="36">
        <f>M145+M227+M284+M320</f>
        <v>9850.2656999999999</v>
      </c>
      <c r="N335" s="36">
        <f>M335/F335*100</f>
        <v>96.548988223301492</v>
      </c>
      <c r="O335" s="224"/>
    </row>
    <row r="336" spans="1:15" ht="25.5" x14ac:dyDescent="0.2">
      <c r="A336" s="223"/>
      <c r="B336" s="223"/>
      <c r="C336" s="210"/>
      <c r="D336" s="223"/>
      <c r="E336" s="81" t="s">
        <v>60</v>
      </c>
      <c r="F336" s="36">
        <f>F153+F161+F172+F180+F188+F196+F204+F212+F220+F328+F269+F277+F313</f>
        <v>0</v>
      </c>
      <c r="G336" s="47"/>
      <c r="H336" s="49"/>
      <c r="I336" s="47"/>
      <c r="J336" s="49"/>
      <c r="K336" s="47"/>
      <c r="L336" s="49"/>
      <c r="M336" s="47"/>
      <c r="N336" s="49"/>
      <c r="O336" s="224"/>
    </row>
    <row r="337" spans="1:15" ht="17.25" customHeight="1" x14ac:dyDescent="0.2">
      <c r="A337" s="165" t="s">
        <v>188</v>
      </c>
      <c r="B337" s="166"/>
      <c r="C337" s="166"/>
      <c r="D337" s="166"/>
      <c r="E337" s="166"/>
      <c r="F337" s="166"/>
      <c r="G337" s="219"/>
      <c r="H337" s="219"/>
      <c r="I337" s="219"/>
      <c r="J337" s="219"/>
      <c r="K337" s="219"/>
      <c r="L337" s="219"/>
      <c r="M337" s="219"/>
      <c r="N337" s="219"/>
      <c r="O337" s="220"/>
    </row>
    <row r="338" spans="1:15" ht="17.25" customHeight="1" x14ac:dyDescent="0.2">
      <c r="A338" s="165" t="s">
        <v>189</v>
      </c>
      <c r="B338" s="166"/>
      <c r="C338" s="166"/>
      <c r="D338" s="166"/>
      <c r="E338" s="166"/>
      <c r="F338" s="166"/>
      <c r="G338" s="167"/>
      <c r="H338" s="167"/>
      <c r="I338" s="167"/>
      <c r="J338" s="167"/>
      <c r="K338" s="167"/>
      <c r="L338" s="167"/>
      <c r="M338" s="167"/>
      <c r="N338" s="272"/>
      <c r="O338" s="220"/>
    </row>
    <row r="339" spans="1:15" ht="12.75" customHeight="1" x14ac:dyDescent="0.2">
      <c r="A339" s="150" t="s">
        <v>190</v>
      </c>
      <c r="B339" s="169" t="s">
        <v>191</v>
      </c>
      <c r="C339" s="170"/>
      <c r="D339" s="171"/>
      <c r="E339" s="18" t="s">
        <v>55</v>
      </c>
      <c r="F339" s="36">
        <f t="shared" ref="F339:N339" si="44">F341+F342+F343+F344+F345</f>
        <v>552.04999999999995</v>
      </c>
      <c r="G339" s="36">
        <f t="shared" si="44"/>
        <v>0</v>
      </c>
      <c r="H339" s="36">
        <f t="shared" si="44"/>
        <v>0</v>
      </c>
      <c r="I339" s="36">
        <f t="shared" si="44"/>
        <v>552.05028000000004</v>
      </c>
      <c r="J339" s="36">
        <f t="shared" si="44"/>
        <v>100.0000507200435</v>
      </c>
      <c r="K339" s="36">
        <f t="shared" si="44"/>
        <v>552.05028000000004</v>
      </c>
      <c r="L339" s="36">
        <f t="shared" si="44"/>
        <v>100.0000507200435</v>
      </c>
      <c r="M339" s="36">
        <f t="shared" si="44"/>
        <v>552.05028000000004</v>
      </c>
      <c r="N339" s="36">
        <f t="shared" si="44"/>
        <v>100.0000507200435</v>
      </c>
      <c r="O339" s="178"/>
    </row>
    <row r="340" spans="1:15" ht="21" customHeight="1" x14ac:dyDescent="0.2">
      <c r="A340" s="151"/>
      <c r="B340" s="172"/>
      <c r="C340" s="173"/>
      <c r="D340" s="174"/>
      <c r="E340" s="19" t="s">
        <v>48</v>
      </c>
      <c r="F340" s="44"/>
      <c r="G340" s="44"/>
      <c r="H340" s="44"/>
      <c r="I340" s="44"/>
      <c r="J340" s="44"/>
      <c r="K340" s="44"/>
      <c r="L340" s="44"/>
      <c r="M340" s="44"/>
      <c r="N340" s="44"/>
      <c r="O340" s="179"/>
    </row>
    <row r="341" spans="1:15" ht="25.5" x14ac:dyDescent="0.2">
      <c r="A341" s="151"/>
      <c r="B341" s="172"/>
      <c r="C341" s="173"/>
      <c r="D341" s="174"/>
      <c r="E341" s="20" t="s">
        <v>56</v>
      </c>
      <c r="F341" s="36">
        <v>0</v>
      </c>
      <c r="G341" s="36"/>
      <c r="H341" s="36"/>
      <c r="I341" s="36"/>
      <c r="J341" s="36"/>
      <c r="K341" s="36"/>
      <c r="L341" s="36"/>
      <c r="M341" s="36"/>
      <c r="N341" s="36"/>
      <c r="O341" s="179"/>
    </row>
    <row r="342" spans="1:15" ht="38.25" x14ac:dyDescent="0.2">
      <c r="A342" s="151"/>
      <c r="B342" s="172"/>
      <c r="C342" s="173"/>
      <c r="D342" s="174"/>
      <c r="E342" s="21" t="s">
        <v>57</v>
      </c>
      <c r="F342" s="36">
        <v>0</v>
      </c>
      <c r="G342" s="36"/>
      <c r="H342" s="36"/>
      <c r="I342" s="36"/>
      <c r="J342" s="36"/>
      <c r="K342" s="36"/>
      <c r="L342" s="36"/>
      <c r="M342" s="36"/>
      <c r="N342" s="36"/>
      <c r="O342" s="179"/>
    </row>
    <row r="343" spans="1:15" ht="44.25" customHeight="1" x14ac:dyDescent="0.2">
      <c r="A343" s="151"/>
      <c r="B343" s="172"/>
      <c r="C343" s="173"/>
      <c r="D343" s="174"/>
      <c r="E343" s="22" t="s">
        <v>58</v>
      </c>
      <c r="F343" s="36">
        <v>0</v>
      </c>
      <c r="G343" s="36"/>
      <c r="H343" s="36"/>
      <c r="I343" s="36"/>
      <c r="J343" s="36"/>
      <c r="K343" s="36"/>
      <c r="L343" s="36"/>
      <c r="M343" s="36"/>
      <c r="N343" s="36"/>
      <c r="O343" s="179"/>
    </row>
    <row r="344" spans="1:15" ht="25.5" x14ac:dyDescent="0.2">
      <c r="A344" s="151"/>
      <c r="B344" s="172"/>
      <c r="C344" s="173"/>
      <c r="D344" s="174"/>
      <c r="E344" s="20" t="s">
        <v>59</v>
      </c>
      <c r="F344" s="36">
        <f t="shared" ref="F344:N344" si="45">F351</f>
        <v>552.04999999999995</v>
      </c>
      <c r="G344" s="65">
        <f t="shared" si="45"/>
        <v>0</v>
      </c>
      <c r="H344" s="65">
        <f t="shared" si="45"/>
        <v>0</v>
      </c>
      <c r="I344" s="65">
        <f t="shared" si="45"/>
        <v>552.05028000000004</v>
      </c>
      <c r="J344" s="65">
        <f t="shared" si="45"/>
        <v>100.0000507200435</v>
      </c>
      <c r="K344" s="65">
        <f t="shared" si="45"/>
        <v>552.05028000000004</v>
      </c>
      <c r="L344" s="65">
        <f t="shared" si="45"/>
        <v>100.0000507200435</v>
      </c>
      <c r="M344" s="65">
        <f t="shared" si="45"/>
        <v>552.05028000000004</v>
      </c>
      <c r="N344" s="65">
        <f t="shared" si="45"/>
        <v>100.0000507200435</v>
      </c>
      <c r="O344" s="179"/>
    </row>
    <row r="345" spans="1:15" ht="30" customHeight="1" x14ac:dyDescent="0.2">
      <c r="A345" s="152"/>
      <c r="B345" s="175"/>
      <c r="C345" s="176"/>
      <c r="D345" s="177"/>
      <c r="E345" s="22" t="s">
        <v>60</v>
      </c>
      <c r="F345" s="36">
        <v>0</v>
      </c>
      <c r="G345" s="36"/>
      <c r="H345" s="36"/>
      <c r="I345" s="36"/>
      <c r="J345" s="36"/>
      <c r="K345" s="36"/>
      <c r="L345" s="36"/>
      <c r="M345" s="36"/>
      <c r="N345" s="36"/>
      <c r="O345" s="180"/>
    </row>
    <row r="346" spans="1:15" ht="12.75" customHeight="1" x14ac:dyDescent="0.2">
      <c r="A346" s="150" t="s">
        <v>192</v>
      </c>
      <c r="B346" s="192" t="s">
        <v>193</v>
      </c>
      <c r="C346" s="155" t="s">
        <v>17</v>
      </c>
      <c r="D346" s="155" t="s">
        <v>18</v>
      </c>
      <c r="E346" s="26" t="s">
        <v>55</v>
      </c>
      <c r="F346" s="53">
        <f t="shared" ref="F346:N346" si="46">F348+F349+F350+F351+F352</f>
        <v>552.04999999999995</v>
      </c>
      <c r="G346" s="53">
        <f t="shared" si="46"/>
        <v>0</v>
      </c>
      <c r="H346" s="53">
        <f t="shared" si="46"/>
        <v>0</v>
      </c>
      <c r="I346" s="53">
        <f t="shared" si="46"/>
        <v>552.05028000000004</v>
      </c>
      <c r="J346" s="53">
        <f t="shared" si="46"/>
        <v>100.0000507200435</v>
      </c>
      <c r="K346" s="53">
        <f t="shared" si="46"/>
        <v>552.05028000000004</v>
      </c>
      <c r="L346" s="53">
        <f t="shared" si="46"/>
        <v>100.0000507200435</v>
      </c>
      <c r="M346" s="53">
        <f t="shared" si="46"/>
        <v>552.05028000000004</v>
      </c>
      <c r="N346" s="53">
        <f t="shared" si="46"/>
        <v>100.0000507200435</v>
      </c>
      <c r="O346" s="185"/>
    </row>
    <row r="347" spans="1:15" x14ac:dyDescent="0.2">
      <c r="A347" s="151"/>
      <c r="B347" s="193"/>
      <c r="C347" s="156"/>
      <c r="D347" s="156"/>
      <c r="E347" s="24" t="s">
        <v>48</v>
      </c>
      <c r="F347" s="45"/>
      <c r="G347" s="45"/>
      <c r="H347" s="45"/>
      <c r="I347" s="45"/>
      <c r="J347" s="45"/>
      <c r="K347" s="45"/>
      <c r="L347" s="45"/>
      <c r="M347" s="45"/>
      <c r="N347" s="46"/>
      <c r="O347" s="185"/>
    </row>
    <row r="348" spans="1:15" ht="25.5" x14ac:dyDescent="0.2">
      <c r="A348" s="151"/>
      <c r="B348" s="193"/>
      <c r="C348" s="156"/>
      <c r="D348" s="156"/>
      <c r="E348" s="25" t="s">
        <v>56</v>
      </c>
      <c r="F348" s="36">
        <v>0</v>
      </c>
      <c r="G348" s="54"/>
      <c r="H348" s="55"/>
      <c r="I348" s="54"/>
      <c r="J348" s="55"/>
      <c r="K348" s="54"/>
      <c r="L348" s="55"/>
      <c r="M348" s="54"/>
      <c r="N348" s="55"/>
      <c r="O348" s="185"/>
    </row>
    <row r="349" spans="1:15" ht="38.25" x14ac:dyDescent="0.2">
      <c r="A349" s="151"/>
      <c r="B349" s="193"/>
      <c r="C349" s="156"/>
      <c r="D349" s="156"/>
      <c r="E349" s="81" t="s">
        <v>57</v>
      </c>
      <c r="F349" s="36">
        <v>0</v>
      </c>
      <c r="G349" s="54"/>
      <c r="H349" s="55"/>
      <c r="I349" s="54"/>
      <c r="J349" s="55"/>
      <c r="K349" s="54"/>
      <c r="L349" s="55"/>
      <c r="M349" s="54"/>
      <c r="N349" s="55"/>
      <c r="O349" s="185"/>
    </row>
    <row r="350" spans="1:15" ht="38.25" x14ac:dyDescent="0.2">
      <c r="A350" s="151"/>
      <c r="B350" s="193"/>
      <c r="C350" s="156"/>
      <c r="D350" s="156"/>
      <c r="E350" s="80" t="s">
        <v>58</v>
      </c>
      <c r="F350" s="36">
        <v>0</v>
      </c>
      <c r="G350" s="37"/>
      <c r="H350" s="38"/>
      <c r="I350" s="37"/>
      <c r="J350" s="38"/>
      <c r="K350" s="37"/>
      <c r="L350" s="38"/>
      <c r="M350" s="37"/>
      <c r="N350" s="38"/>
      <c r="O350" s="185"/>
    </row>
    <row r="351" spans="1:15" ht="25.5" x14ac:dyDescent="0.2">
      <c r="A351" s="151"/>
      <c r="B351" s="193"/>
      <c r="C351" s="156"/>
      <c r="D351" s="156"/>
      <c r="E351" s="25" t="s">
        <v>59</v>
      </c>
      <c r="F351" s="36">
        <v>552.04999999999995</v>
      </c>
      <c r="G351" s="36">
        <v>0</v>
      </c>
      <c r="H351" s="36">
        <f>G351/F351*100</f>
        <v>0</v>
      </c>
      <c r="I351" s="36">
        <f>G351+552.05028</f>
        <v>552.05028000000004</v>
      </c>
      <c r="J351" s="36">
        <f>I351/F351*100</f>
        <v>100.0000507200435</v>
      </c>
      <c r="K351" s="36">
        <f>I351+0</f>
        <v>552.05028000000004</v>
      </c>
      <c r="L351" s="36">
        <f>K351/F351*100</f>
        <v>100.0000507200435</v>
      </c>
      <c r="M351" s="36">
        <f>K351+0</f>
        <v>552.05028000000004</v>
      </c>
      <c r="N351" s="36">
        <f>M351/F351*100</f>
        <v>100.0000507200435</v>
      </c>
      <c r="O351" s="185"/>
    </row>
    <row r="352" spans="1:15" ht="25.5" x14ac:dyDescent="0.2">
      <c r="A352" s="152"/>
      <c r="B352" s="193"/>
      <c r="C352" s="157"/>
      <c r="D352" s="157"/>
      <c r="E352" s="80" t="s">
        <v>60</v>
      </c>
      <c r="F352" s="36">
        <v>0</v>
      </c>
      <c r="G352" s="41"/>
      <c r="H352" s="43"/>
      <c r="I352" s="41"/>
      <c r="J352" s="43"/>
      <c r="K352" s="41"/>
      <c r="L352" s="43"/>
      <c r="M352" s="41"/>
      <c r="N352" s="43"/>
      <c r="O352" s="185"/>
    </row>
    <row r="353" spans="1:15" ht="15.75" customHeight="1" x14ac:dyDescent="0.2">
      <c r="A353" s="225" t="s">
        <v>2</v>
      </c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  <c r="L353" s="226"/>
      <c r="M353" s="226"/>
      <c r="N353" s="226"/>
      <c r="O353" s="227"/>
    </row>
    <row r="354" spans="1:15" ht="38.25" x14ac:dyDescent="0.2">
      <c r="A354" s="207" t="s">
        <v>194</v>
      </c>
      <c r="B354" s="208"/>
      <c r="C354" s="278"/>
      <c r="D354" s="279"/>
      <c r="E354" s="23" t="s">
        <v>195</v>
      </c>
      <c r="F354" s="53">
        <f t="shared" ref="F354:N354" si="47">F356+F357+F358+F359+F360</f>
        <v>552.04999999999995</v>
      </c>
      <c r="G354" s="53">
        <f t="shared" si="47"/>
        <v>0</v>
      </c>
      <c r="H354" s="53">
        <f t="shared" si="47"/>
        <v>0</v>
      </c>
      <c r="I354" s="53">
        <f t="shared" si="47"/>
        <v>552.05028000000004</v>
      </c>
      <c r="J354" s="53">
        <f t="shared" si="47"/>
        <v>100.0000507200435</v>
      </c>
      <c r="K354" s="53">
        <f t="shared" si="47"/>
        <v>552.05028000000004</v>
      </c>
      <c r="L354" s="53">
        <f t="shared" si="47"/>
        <v>100.0000507200435</v>
      </c>
      <c r="M354" s="53">
        <f t="shared" si="47"/>
        <v>552.05028000000004</v>
      </c>
      <c r="N354" s="53">
        <f t="shared" si="47"/>
        <v>100.0000507200435</v>
      </c>
      <c r="O354" s="224"/>
    </row>
    <row r="355" spans="1:15" x14ac:dyDescent="0.2">
      <c r="A355" s="210"/>
      <c r="B355" s="211"/>
      <c r="C355" s="280"/>
      <c r="D355" s="281"/>
      <c r="E355" s="24" t="s">
        <v>48</v>
      </c>
      <c r="F355" s="45"/>
      <c r="G355" s="45"/>
      <c r="H355" s="45"/>
      <c r="I355" s="45"/>
      <c r="J355" s="45"/>
      <c r="K355" s="45"/>
      <c r="L355" s="45"/>
      <c r="M355" s="45"/>
      <c r="N355" s="46"/>
      <c r="O355" s="224"/>
    </row>
    <row r="356" spans="1:15" ht="25.5" x14ac:dyDescent="0.2">
      <c r="A356" s="210"/>
      <c r="B356" s="211"/>
      <c r="C356" s="280"/>
      <c r="D356" s="281"/>
      <c r="E356" s="25" t="s">
        <v>56</v>
      </c>
      <c r="F356" s="36">
        <f>F341</f>
        <v>0</v>
      </c>
      <c r="G356" s="37"/>
      <c r="H356" s="38"/>
      <c r="I356" s="37"/>
      <c r="J356" s="38"/>
      <c r="K356" s="37"/>
      <c r="L356" s="38"/>
      <c r="M356" s="37"/>
      <c r="N356" s="38"/>
      <c r="O356" s="224"/>
    </row>
    <row r="357" spans="1:15" ht="38.25" x14ac:dyDescent="0.2">
      <c r="A357" s="210"/>
      <c r="B357" s="211"/>
      <c r="C357" s="280"/>
      <c r="D357" s="281"/>
      <c r="E357" s="81" t="s">
        <v>57</v>
      </c>
      <c r="F357" s="36">
        <f>F342</f>
        <v>0</v>
      </c>
      <c r="G357" s="36"/>
      <c r="H357" s="36"/>
      <c r="I357" s="36"/>
      <c r="J357" s="36"/>
      <c r="K357" s="36"/>
      <c r="L357" s="36"/>
      <c r="M357" s="36"/>
      <c r="N357" s="36"/>
      <c r="O357" s="224"/>
    </row>
    <row r="358" spans="1:15" ht="38.25" x14ac:dyDescent="0.2">
      <c r="A358" s="210"/>
      <c r="B358" s="211"/>
      <c r="C358" s="280"/>
      <c r="D358" s="281"/>
      <c r="E358" s="80" t="s">
        <v>58</v>
      </c>
      <c r="F358" s="36">
        <f>F343</f>
        <v>0</v>
      </c>
      <c r="G358" s="41"/>
      <c r="H358" s="43"/>
      <c r="I358" s="41"/>
      <c r="J358" s="43"/>
      <c r="K358" s="41"/>
      <c r="L358" s="43"/>
      <c r="M358" s="41"/>
      <c r="N358" s="43"/>
      <c r="O358" s="224"/>
    </row>
    <row r="359" spans="1:15" ht="25.5" x14ac:dyDescent="0.2">
      <c r="A359" s="210"/>
      <c r="B359" s="211"/>
      <c r="C359" s="280"/>
      <c r="D359" s="281"/>
      <c r="E359" s="25" t="s">
        <v>59</v>
      </c>
      <c r="F359" s="36">
        <f>F344</f>
        <v>552.04999999999995</v>
      </c>
      <c r="G359" s="36">
        <f t="shared" ref="G359:N359" si="48">G344</f>
        <v>0</v>
      </c>
      <c r="H359" s="36">
        <f t="shared" si="48"/>
        <v>0</v>
      </c>
      <c r="I359" s="36">
        <f t="shared" si="48"/>
        <v>552.05028000000004</v>
      </c>
      <c r="J359" s="36">
        <f t="shared" si="48"/>
        <v>100.0000507200435</v>
      </c>
      <c r="K359" s="36">
        <f t="shared" si="48"/>
        <v>552.05028000000004</v>
      </c>
      <c r="L359" s="36">
        <f t="shared" si="48"/>
        <v>100.0000507200435</v>
      </c>
      <c r="M359" s="36">
        <f t="shared" si="48"/>
        <v>552.05028000000004</v>
      </c>
      <c r="N359" s="36">
        <f t="shared" si="48"/>
        <v>100.0000507200435</v>
      </c>
      <c r="O359" s="224"/>
    </row>
    <row r="360" spans="1:15" ht="25.5" x14ac:dyDescent="0.2">
      <c r="A360" s="213"/>
      <c r="B360" s="214"/>
      <c r="C360" s="282"/>
      <c r="D360" s="283"/>
      <c r="E360" s="81" t="s">
        <v>60</v>
      </c>
      <c r="F360" s="36">
        <f>F345</f>
        <v>0</v>
      </c>
      <c r="G360" s="42"/>
      <c r="H360" s="51"/>
      <c r="I360" s="42"/>
      <c r="J360" s="51"/>
      <c r="K360" s="42"/>
      <c r="L360" s="51"/>
      <c r="M360" s="42"/>
      <c r="N360" s="51"/>
      <c r="O360" s="224"/>
    </row>
    <row r="361" spans="1:15" x14ac:dyDescent="0.2">
      <c r="A361" s="79"/>
      <c r="B361" s="82"/>
      <c r="C361" s="84"/>
      <c r="D361" s="83"/>
      <c r="E361" s="81"/>
      <c r="F361" s="36"/>
      <c r="G361" s="68"/>
      <c r="H361" s="49"/>
      <c r="I361" s="68"/>
      <c r="J361" s="49"/>
      <c r="K361" s="68"/>
      <c r="L361" s="49"/>
      <c r="M361" s="68"/>
      <c r="N361" s="49"/>
      <c r="O361" s="78"/>
    </row>
    <row r="362" spans="1:15" ht="25.5" customHeight="1" x14ac:dyDescent="0.2">
      <c r="A362" s="284" t="s">
        <v>66</v>
      </c>
      <c r="B362" s="285"/>
      <c r="C362" s="285"/>
      <c r="D362" s="286"/>
      <c r="E362" s="27" t="s">
        <v>67</v>
      </c>
      <c r="F362" s="57">
        <f t="shared" ref="F362:N362" si="49">SUM(F364:F368)</f>
        <v>11184.09</v>
      </c>
      <c r="G362" s="57">
        <f t="shared" si="49"/>
        <v>5148.4633799999992</v>
      </c>
      <c r="H362" s="57">
        <f t="shared" si="49"/>
        <v>46.033815715002284</v>
      </c>
      <c r="I362" s="57">
        <f t="shared" si="49"/>
        <v>7227.7716600000003</v>
      </c>
      <c r="J362" s="57">
        <f t="shared" si="49"/>
        <v>64.625478335743011</v>
      </c>
      <c r="K362" s="57">
        <f t="shared" si="49"/>
        <v>7978.192860000001</v>
      </c>
      <c r="L362" s="57">
        <f t="shared" si="49"/>
        <v>71.335199019321209</v>
      </c>
      <c r="M362" s="57">
        <f t="shared" si="49"/>
        <v>10832.0039</v>
      </c>
      <c r="N362" s="57">
        <f t="shared" si="49"/>
        <v>96.851902121674627</v>
      </c>
      <c r="O362" s="293"/>
    </row>
    <row r="363" spans="1:15" x14ac:dyDescent="0.2">
      <c r="A363" s="287"/>
      <c r="B363" s="288"/>
      <c r="C363" s="288"/>
      <c r="D363" s="289"/>
      <c r="E363" s="24" t="s">
        <v>48</v>
      </c>
      <c r="F363" s="45"/>
      <c r="G363" s="45"/>
      <c r="H363" s="46"/>
      <c r="I363" s="45"/>
      <c r="J363" s="45"/>
      <c r="K363" s="45"/>
      <c r="L363" s="45"/>
      <c r="M363" s="45"/>
      <c r="N363" s="46"/>
      <c r="O363" s="294"/>
    </row>
    <row r="364" spans="1:15" ht="25.5" x14ac:dyDescent="0.2">
      <c r="A364" s="287"/>
      <c r="B364" s="288"/>
      <c r="C364" s="288"/>
      <c r="D364" s="289"/>
      <c r="E364" s="25" t="s">
        <v>56</v>
      </c>
      <c r="F364" s="36">
        <f>F101+F133+F332</f>
        <v>0</v>
      </c>
      <c r="G364" s="41"/>
      <c r="H364" s="43"/>
      <c r="I364" s="41"/>
      <c r="J364" s="43"/>
      <c r="K364" s="41"/>
      <c r="L364" s="43"/>
      <c r="M364" s="41"/>
      <c r="N364" s="43"/>
      <c r="O364" s="293"/>
    </row>
    <row r="365" spans="1:15" ht="48.75" customHeight="1" x14ac:dyDescent="0.2">
      <c r="A365" s="287"/>
      <c r="B365" s="288"/>
      <c r="C365" s="288"/>
      <c r="D365" s="289"/>
      <c r="E365" s="80" t="s">
        <v>57</v>
      </c>
      <c r="F365" s="36">
        <f>F102+F134+F333</f>
        <v>0</v>
      </c>
      <c r="G365" s="42"/>
      <c r="H365" s="43"/>
      <c r="I365" s="42"/>
      <c r="J365" s="43"/>
      <c r="K365" s="42"/>
      <c r="L365" s="43"/>
      <c r="M365" s="42"/>
      <c r="N365" s="43"/>
      <c r="O365" s="293"/>
    </row>
    <row r="366" spans="1:15" ht="38.25" x14ac:dyDescent="0.2">
      <c r="A366" s="287"/>
      <c r="B366" s="288"/>
      <c r="C366" s="288"/>
      <c r="D366" s="289"/>
      <c r="E366" s="80" t="s">
        <v>58</v>
      </c>
      <c r="F366" s="36">
        <f>F103+F135+F334</f>
        <v>0</v>
      </c>
      <c r="G366" s="42"/>
      <c r="H366" s="43"/>
      <c r="I366" s="42"/>
      <c r="J366" s="43"/>
      <c r="K366" s="42"/>
      <c r="L366" s="43"/>
      <c r="M366" s="42"/>
      <c r="N366" s="43"/>
      <c r="O366" s="293"/>
    </row>
    <row r="367" spans="1:15" ht="25.5" x14ac:dyDescent="0.2">
      <c r="A367" s="287"/>
      <c r="B367" s="288"/>
      <c r="C367" s="288"/>
      <c r="D367" s="289"/>
      <c r="E367" s="25" t="s">
        <v>59</v>
      </c>
      <c r="F367" s="36">
        <f>F104+F136+F335+F359</f>
        <v>11184.09</v>
      </c>
      <c r="G367" s="36">
        <f>G104+G136+G335+G359</f>
        <v>5148.4633799999992</v>
      </c>
      <c r="H367" s="36">
        <f>G367/F367*100</f>
        <v>46.033815715002284</v>
      </c>
      <c r="I367" s="36">
        <f>I104+I136+I335+I359</f>
        <v>7227.7716600000003</v>
      </c>
      <c r="J367" s="36">
        <f>I367/F367*100</f>
        <v>64.625478335743011</v>
      </c>
      <c r="K367" s="36">
        <f>K104+K136+K335+K359</f>
        <v>7978.192860000001</v>
      </c>
      <c r="L367" s="36">
        <f>K367/F367*100</f>
        <v>71.335199019321209</v>
      </c>
      <c r="M367" s="36">
        <f>M104+M136+M335+M359</f>
        <v>10832.0039</v>
      </c>
      <c r="N367" s="36">
        <f>M367/F367*100</f>
        <v>96.851902121674627</v>
      </c>
      <c r="O367" s="293"/>
    </row>
    <row r="368" spans="1:15" ht="25.5" x14ac:dyDescent="0.2">
      <c r="A368" s="290"/>
      <c r="B368" s="291"/>
      <c r="C368" s="291"/>
      <c r="D368" s="292"/>
      <c r="E368" s="80" t="s">
        <v>60</v>
      </c>
      <c r="F368" s="36">
        <f>F105+F137+F336</f>
        <v>0</v>
      </c>
      <c r="G368" s="42"/>
      <c r="H368" s="43"/>
      <c r="I368" s="42"/>
      <c r="J368" s="43"/>
      <c r="K368" s="42"/>
      <c r="L368" s="43"/>
      <c r="M368" s="42"/>
      <c r="N368" s="43"/>
      <c r="O368" s="293"/>
    </row>
    <row r="371" spans="1:34" s="64" customFormat="1" ht="15.75" customHeight="1" x14ac:dyDescent="0.25">
      <c r="A371" s="145" t="s">
        <v>68</v>
      </c>
      <c r="B371" s="273"/>
      <c r="C371" s="29" t="s">
        <v>95</v>
      </c>
      <c r="D371" s="30"/>
      <c r="E371" s="31"/>
      <c r="F371" s="32"/>
      <c r="G371" s="33"/>
      <c r="H371" s="33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</row>
    <row r="372" spans="1:34" s="64" customFormat="1" ht="15.75" x14ac:dyDescent="0.25">
      <c r="A372" s="33"/>
      <c r="B372" s="33"/>
      <c r="C372" s="6" t="s">
        <v>69</v>
      </c>
      <c r="D372" s="33"/>
      <c r="E372" s="33"/>
      <c r="F372" s="33"/>
      <c r="G372" s="33"/>
      <c r="H372" s="33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</row>
    <row r="373" spans="1:34" s="64" customFormat="1" ht="46.5" customHeight="1" x14ac:dyDescent="0.25">
      <c r="A373" s="145" t="s">
        <v>70</v>
      </c>
      <c r="B373" s="273"/>
      <c r="C373" s="274" t="s">
        <v>96</v>
      </c>
      <c r="D373" s="274"/>
      <c r="E373" s="275"/>
      <c r="F373" s="276" t="s">
        <v>95</v>
      </c>
      <c r="G373" s="277"/>
      <c r="H373" s="3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</row>
    <row r="374" spans="1:34" s="64" customFormat="1" ht="15.75" x14ac:dyDescent="0.25">
      <c r="A374" s="33"/>
      <c r="B374" s="33"/>
      <c r="C374" s="6" t="s">
        <v>117</v>
      </c>
      <c r="D374" s="33"/>
      <c r="E374" s="33"/>
      <c r="F374" s="33"/>
      <c r="G374" s="33"/>
      <c r="H374" s="33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</row>
    <row r="375" spans="1:34" s="64" customFormat="1" ht="15.75" x14ac:dyDescent="0.25">
      <c r="A375" s="33"/>
      <c r="B375" s="33"/>
      <c r="C375" s="6"/>
      <c r="D375" s="33"/>
      <c r="E375" s="33"/>
      <c r="F375" s="33"/>
      <c r="G375" s="33"/>
      <c r="H375" s="33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</row>
    <row r="376" spans="1:34" s="64" customFormat="1" ht="15.75" x14ac:dyDescent="0.25">
      <c r="A376" s="6"/>
      <c r="B376" s="6" t="s">
        <v>71</v>
      </c>
      <c r="C376" s="29" t="s">
        <v>97</v>
      </c>
      <c r="D376" s="29"/>
      <c r="E376" s="6"/>
      <c r="F376" s="6"/>
      <c r="G376" s="6"/>
      <c r="H376" s="33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</row>
    <row r="377" spans="1:34" s="64" customFormat="1" ht="15.75" x14ac:dyDescent="0.25">
      <c r="A377" s="6"/>
      <c r="B377" s="6"/>
      <c r="C377" s="6"/>
      <c r="D377" s="6"/>
      <c r="E377" s="6"/>
      <c r="F377" s="6"/>
      <c r="G377" s="6"/>
      <c r="H377" s="33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</row>
    <row r="378" spans="1:34" s="64" customFormat="1" ht="15.75" customHeight="1" x14ac:dyDescent="0.25">
      <c r="A378" s="145" t="s">
        <v>116</v>
      </c>
      <c r="B378" s="145"/>
      <c r="C378" s="145"/>
      <c r="D378" s="29" t="s">
        <v>98</v>
      </c>
      <c r="E378" s="34"/>
      <c r="F378" s="6"/>
      <c r="G378" s="6"/>
      <c r="H378" s="33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</row>
    <row r="379" spans="1:34" s="64" customFormat="1" ht="15.75" x14ac:dyDescent="0.25">
      <c r="A379" s="145"/>
      <c r="B379" s="145"/>
      <c r="C379" s="145"/>
      <c r="D379" s="6" t="s">
        <v>118</v>
      </c>
      <c r="E379" s="6"/>
      <c r="F379" s="6"/>
      <c r="G379" s="6"/>
      <c r="H379" s="33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</row>
    <row r="380" spans="1:34" s="64" customFormat="1" ht="15.75" x14ac:dyDescent="0.25">
      <c r="A380" s="6"/>
      <c r="B380" s="6"/>
      <c r="C380" s="6"/>
      <c r="D380" s="6"/>
      <c r="E380" s="6"/>
      <c r="F380" s="6"/>
      <c r="G380" s="6"/>
      <c r="H380" s="33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</row>
  </sheetData>
  <mergeCells count="247">
    <mergeCell ref="A373:B373"/>
    <mergeCell ref="C373:E373"/>
    <mergeCell ref="F373:G373"/>
    <mergeCell ref="A378:C379"/>
    <mergeCell ref="A353:O353"/>
    <mergeCell ref="A354:D360"/>
    <mergeCell ref="O354:O360"/>
    <mergeCell ref="A362:D368"/>
    <mergeCell ref="O362:O368"/>
    <mergeCell ref="A371:B371"/>
    <mergeCell ref="A338:O338"/>
    <mergeCell ref="A339:A345"/>
    <mergeCell ref="B339:D345"/>
    <mergeCell ref="O339:O345"/>
    <mergeCell ref="A346:A352"/>
    <mergeCell ref="B346:B352"/>
    <mergeCell ref="C346:C352"/>
    <mergeCell ref="D346:D352"/>
    <mergeCell ref="O346:O352"/>
    <mergeCell ref="A329:O329"/>
    <mergeCell ref="A330:B336"/>
    <mergeCell ref="C330:C336"/>
    <mergeCell ref="D330:D336"/>
    <mergeCell ref="O330:O336"/>
    <mergeCell ref="A337:O337"/>
    <mergeCell ref="A314:O314"/>
    <mergeCell ref="A315:A321"/>
    <mergeCell ref="B315:D321"/>
    <mergeCell ref="O315:O321"/>
    <mergeCell ref="A322:A328"/>
    <mergeCell ref="B322:B328"/>
    <mergeCell ref="C322:C328"/>
    <mergeCell ref="D322:D328"/>
    <mergeCell ref="O322:O328"/>
    <mergeCell ref="B300:B306"/>
    <mergeCell ref="C300:C306"/>
    <mergeCell ref="D300:D306"/>
    <mergeCell ref="B307:B313"/>
    <mergeCell ref="C307:C313"/>
    <mergeCell ref="D307:D313"/>
    <mergeCell ref="A278:O278"/>
    <mergeCell ref="A279:A285"/>
    <mergeCell ref="B279:D285"/>
    <mergeCell ref="O279:O285"/>
    <mergeCell ref="A286:A313"/>
    <mergeCell ref="B286:D292"/>
    <mergeCell ref="O286:O313"/>
    <mergeCell ref="B293:B299"/>
    <mergeCell ref="C293:C299"/>
    <mergeCell ref="D293:D299"/>
    <mergeCell ref="A270:O270"/>
    <mergeCell ref="A271:A277"/>
    <mergeCell ref="B271:B277"/>
    <mergeCell ref="C271:C277"/>
    <mergeCell ref="D271:D277"/>
    <mergeCell ref="O271:O277"/>
    <mergeCell ref="A262:O262"/>
    <mergeCell ref="A263:A269"/>
    <mergeCell ref="B263:B269"/>
    <mergeCell ref="C263:C269"/>
    <mergeCell ref="D263:D269"/>
    <mergeCell ref="O263:O269"/>
    <mergeCell ref="A254:O254"/>
    <mergeCell ref="A255:A261"/>
    <mergeCell ref="B255:B261"/>
    <mergeCell ref="C255:C261"/>
    <mergeCell ref="D255:D261"/>
    <mergeCell ref="O255:O261"/>
    <mergeCell ref="A244:O244"/>
    <mergeCell ref="A245:O245"/>
    <mergeCell ref="A246:O246"/>
    <mergeCell ref="A247:A253"/>
    <mergeCell ref="B247:B253"/>
    <mergeCell ref="C247:C253"/>
    <mergeCell ref="D247:D253"/>
    <mergeCell ref="O247:O253"/>
    <mergeCell ref="A236:O236"/>
    <mergeCell ref="A237:A243"/>
    <mergeCell ref="B237:B243"/>
    <mergeCell ref="C237:C243"/>
    <mergeCell ref="D237:D243"/>
    <mergeCell ref="O237:O243"/>
    <mergeCell ref="A221:O221"/>
    <mergeCell ref="A222:A228"/>
    <mergeCell ref="B222:D228"/>
    <mergeCell ref="O222:O228"/>
    <mergeCell ref="A229:A235"/>
    <mergeCell ref="B229:B235"/>
    <mergeCell ref="C229:C235"/>
    <mergeCell ref="D229:D235"/>
    <mergeCell ref="O229:O235"/>
    <mergeCell ref="A213:O213"/>
    <mergeCell ref="A214:A220"/>
    <mergeCell ref="B214:B220"/>
    <mergeCell ref="C214:C220"/>
    <mergeCell ref="D214:D220"/>
    <mergeCell ref="O214:O220"/>
    <mergeCell ref="A205:O205"/>
    <mergeCell ref="A206:A212"/>
    <mergeCell ref="B206:B212"/>
    <mergeCell ref="C206:C212"/>
    <mergeCell ref="D206:D212"/>
    <mergeCell ref="O206:O212"/>
    <mergeCell ref="A197:O197"/>
    <mergeCell ref="A198:A204"/>
    <mergeCell ref="B198:B204"/>
    <mergeCell ref="C198:C204"/>
    <mergeCell ref="D198:D204"/>
    <mergeCell ref="O198:O204"/>
    <mergeCell ref="A189:O189"/>
    <mergeCell ref="A190:A196"/>
    <mergeCell ref="B190:B196"/>
    <mergeCell ref="C190:C196"/>
    <mergeCell ref="D190:D196"/>
    <mergeCell ref="O190:O196"/>
    <mergeCell ref="A181:O181"/>
    <mergeCell ref="A182:A188"/>
    <mergeCell ref="B182:B188"/>
    <mergeCell ref="C182:C188"/>
    <mergeCell ref="D182:D188"/>
    <mergeCell ref="O182:O188"/>
    <mergeCell ref="A173:O173"/>
    <mergeCell ref="A174:A180"/>
    <mergeCell ref="B174:B180"/>
    <mergeCell ref="C174:C180"/>
    <mergeCell ref="D174:D180"/>
    <mergeCell ref="O174:O180"/>
    <mergeCell ref="A162:O162"/>
    <mergeCell ref="A163:O163"/>
    <mergeCell ref="A164:O164"/>
    <mergeCell ref="A165:O165"/>
    <mergeCell ref="A166:A172"/>
    <mergeCell ref="B166:B172"/>
    <mergeCell ref="C166:C172"/>
    <mergeCell ref="D166:D172"/>
    <mergeCell ref="O166:O172"/>
    <mergeCell ref="A154:O154"/>
    <mergeCell ref="A155:A161"/>
    <mergeCell ref="B155:B161"/>
    <mergeCell ref="C155:C161"/>
    <mergeCell ref="D155:D161"/>
    <mergeCell ref="O155:O161"/>
    <mergeCell ref="A140:A146"/>
    <mergeCell ref="B140:D146"/>
    <mergeCell ref="O140:O146"/>
    <mergeCell ref="A147:A153"/>
    <mergeCell ref="B147:B153"/>
    <mergeCell ref="C147:C153"/>
    <mergeCell ref="D147:D153"/>
    <mergeCell ref="O147:O153"/>
    <mergeCell ref="A131:B137"/>
    <mergeCell ref="C131:C137"/>
    <mergeCell ref="D131:D137"/>
    <mergeCell ref="O131:O137"/>
    <mergeCell ref="A138:O138"/>
    <mergeCell ref="A139:O139"/>
    <mergeCell ref="A123:A129"/>
    <mergeCell ref="B123:B129"/>
    <mergeCell ref="C123:C129"/>
    <mergeCell ref="D123:D129"/>
    <mergeCell ref="O123:O129"/>
    <mergeCell ref="A130:O130"/>
    <mergeCell ref="A115:A121"/>
    <mergeCell ref="B115:B121"/>
    <mergeCell ref="C115:C121"/>
    <mergeCell ref="D115:D121"/>
    <mergeCell ref="O115:O121"/>
    <mergeCell ref="A122:O122"/>
    <mergeCell ref="A99:D105"/>
    <mergeCell ref="O99:O105"/>
    <mergeCell ref="A106:O106"/>
    <mergeCell ref="A107:O107"/>
    <mergeCell ref="A108:A114"/>
    <mergeCell ref="B108:D114"/>
    <mergeCell ref="O108:O114"/>
    <mergeCell ref="A91:A97"/>
    <mergeCell ref="B91:B97"/>
    <mergeCell ref="C91:C97"/>
    <mergeCell ref="D91:D97"/>
    <mergeCell ref="O91:O97"/>
    <mergeCell ref="A98:O98"/>
    <mergeCell ref="A83:A89"/>
    <mergeCell ref="B83:B89"/>
    <mergeCell ref="C83:C89"/>
    <mergeCell ref="D83:D89"/>
    <mergeCell ref="O83:O89"/>
    <mergeCell ref="A90:O90"/>
    <mergeCell ref="A75:A81"/>
    <mergeCell ref="B75:B81"/>
    <mergeCell ref="C75:C81"/>
    <mergeCell ref="D75:D81"/>
    <mergeCell ref="O75:O81"/>
    <mergeCell ref="A82:O82"/>
    <mergeCell ref="A67:A73"/>
    <mergeCell ref="B67:B73"/>
    <mergeCell ref="C67:C73"/>
    <mergeCell ref="D67:D73"/>
    <mergeCell ref="O67:O73"/>
    <mergeCell ref="A74:O74"/>
    <mergeCell ref="A59:A65"/>
    <mergeCell ref="B59:B65"/>
    <mergeCell ref="C59:C65"/>
    <mergeCell ref="D59:D65"/>
    <mergeCell ref="O59:O65"/>
    <mergeCell ref="A66:O66"/>
    <mergeCell ref="A51:A57"/>
    <mergeCell ref="B51:B57"/>
    <mergeCell ref="C51:C57"/>
    <mergeCell ref="D51:D57"/>
    <mergeCell ref="O51:O57"/>
    <mergeCell ref="A58:O58"/>
    <mergeCell ref="A43:A49"/>
    <mergeCell ref="B43:B49"/>
    <mergeCell ref="C43:C49"/>
    <mergeCell ref="D43:D49"/>
    <mergeCell ref="O43:O49"/>
    <mergeCell ref="A50:O50"/>
    <mergeCell ref="A35:A41"/>
    <mergeCell ref="B35:B41"/>
    <mergeCell ref="C35:C41"/>
    <mergeCell ref="D35:D41"/>
    <mergeCell ref="O35:O41"/>
    <mergeCell ref="A42:O42"/>
    <mergeCell ref="A27:A33"/>
    <mergeCell ref="B27:B33"/>
    <mergeCell ref="C27:C33"/>
    <mergeCell ref="D27:D33"/>
    <mergeCell ref="O27:O33"/>
    <mergeCell ref="A34:O34"/>
    <mergeCell ref="M14:N15"/>
    <mergeCell ref="O14:O16"/>
    <mergeCell ref="A17:O17"/>
    <mergeCell ref="A18:O18"/>
    <mergeCell ref="A19:O19"/>
    <mergeCell ref="A20:A26"/>
    <mergeCell ref="B20:D26"/>
    <mergeCell ref="O20:O26"/>
    <mergeCell ref="B10:N10"/>
    <mergeCell ref="P10:AH10"/>
    <mergeCell ref="A14:A16"/>
    <mergeCell ref="B14:B16"/>
    <mergeCell ref="C14:D15"/>
    <mergeCell ref="E14:E16"/>
    <mergeCell ref="F14:F16"/>
    <mergeCell ref="G14:H15"/>
    <mergeCell ref="I14:J15"/>
    <mergeCell ref="K14:L15"/>
  </mergeCells>
  <pageMargins left="0.35433070866141736" right="0.15748031496062992" top="0.31496062992125984" bottom="0.23622047244094491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opLeftCell="S1" workbookViewId="0">
      <pane ySplit="1" topLeftCell="A32" activePane="bottomLeft" state="frozen"/>
      <selection pane="bottomLeft" activeCell="S9" sqref="S9"/>
    </sheetView>
  </sheetViews>
  <sheetFormatPr defaultRowHeight="12.75" x14ac:dyDescent="0.2"/>
  <cols>
    <col min="1" max="6" width="9.42578125" bestFit="1" customWidth="1"/>
    <col min="7" max="7" width="9.5703125" bestFit="1" customWidth="1"/>
    <col min="8" max="12" width="9.42578125" bestFit="1" customWidth="1"/>
    <col min="13" max="13" width="10.7109375" customWidth="1"/>
    <col min="14" max="14" width="9.7109375" bestFit="1" customWidth="1"/>
    <col min="15" max="15" width="10.140625" customWidth="1"/>
    <col min="16" max="16" width="9.7109375" bestFit="1" customWidth="1"/>
    <col min="17" max="21" width="9.42578125" bestFit="1" customWidth="1"/>
    <col min="22" max="22" width="11.28515625" customWidth="1"/>
    <col min="23" max="23" width="9.7109375" bestFit="1" customWidth="1"/>
    <col min="24" max="24" width="9.5703125" bestFit="1" customWidth="1"/>
    <col min="25" max="25" width="11" bestFit="1" customWidth="1"/>
    <col min="26" max="26" width="9.5703125" bestFit="1" customWidth="1"/>
    <col min="27" max="27" width="12.140625" bestFit="1" customWidth="1"/>
    <col min="28" max="28" width="10.85546875" bestFit="1" customWidth="1"/>
    <col min="29" max="29" width="9.5703125" bestFit="1" customWidth="1"/>
    <col min="30" max="30" width="9.42578125" bestFit="1" customWidth="1"/>
    <col min="31" max="31" width="16.28515625" customWidth="1"/>
  </cols>
  <sheetData>
    <row r="1" spans="1:30" s="1" customFormat="1" x14ac:dyDescent="0.2">
      <c r="A1" s="87" t="s">
        <v>122</v>
      </c>
      <c r="B1" s="87" t="s">
        <v>123</v>
      </c>
      <c r="C1" s="87" t="s">
        <v>124</v>
      </c>
      <c r="D1" s="87" t="s">
        <v>125</v>
      </c>
      <c r="E1" s="87" t="s">
        <v>126</v>
      </c>
      <c r="F1" s="87" t="s">
        <v>127</v>
      </c>
      <c r="G1" s="87" t="s">
        <v>128</v>
      </c>
      <c r="H1" s="87" t="s">
        <v>129</v>
      </c>
      <c r="I1" s="87" t="s">
        <v>130</v>
      </c>
      <c r="J1" s="87" t="s">
        <v>131</v>
      </c>
      <c r="K1" s="87" t="s">
        <v>132</v>
      </c>
      <c r="L1" s="87" t="s">
        <v>30</v>
      </c>
      <c r="M1" s="87" t="s">
        <v>31</v>
      </c>
      <c r="N1" s="87" t="s">
        <v>32</v>
      </c>
      <c r="O1" s="87" t="s">
        <v>33</v>
      </c>
      <c r="P1" s="87" t="s">
        <v>34</v>
      </c>
      <c r="Q1" s="87" t="s">
        <v>35</v>
      </c>
      <c r="R1" s="87" t="s">
        <v>36</v>
      </c>
      <c r="S1" s="87" t="s">
        <v>37</v>
      </c>
      <c r="T1" s="87" t="s">
        <v>38</v>
      </c>
      <c r="U1" s="87" t="s">
        <v>39</v>
      </c>
      <c r="V1" s="87" t="s">
        <v>133</v>
      </c>
      <c r="W1" s="87" t="s">
        <v>134</v>
      </c>
      <c r="X1" s="87" t="s">
        <v>135</v>
      </c>
      <c r="Y1" s="87" t="s">
        <v>136</v>
      </c>
      <c r="Z1" s="87" t="s">
        <v>137</v>
      </c>
      <c r="AA1" s="87" t="s">
        <v>138</v>
      </c>
      <c r="AB1" s="87" t="s">
        <v>139</v>
      </c>
      <c r="AC1" s="87" t="s">
        <v>140</v>
      </c>
      <c r="AD1" s="87" t="s">
        <v>141</v>
      </c>
    </row>
    <row r="2" spans="1:30" s="75" customFormat="1" x14ac:dyDescent="0.2">
      <c r="A2" s="74"/>
      <c r="B2" s="72">
        <v>8400</v>
      </c>
      <c r="C2" s="74"/>
      <c r="D2" s="74"/>
      <c r="E2" s="74"/>
      <c r="F2" s="74"/>
      <c r="G2" s="72">
        <v>72304</v>
      </c>
      <c r="H2" s="72">
        <v>11248.21</v>
      </c>
      <c r="I2" s="74"/>
      <c r="J2" s="72">
        <v>52311</v>
      </c>
      <c r="K2" s="74"/>
      <c r="L2" s="74"/>
      <c r="M2" s="72">
        <v>4072.24</v>
      </c>
      <c r="N2" s="74"/>
      <c r="O2" s="72">
        <v>7250</v>
      </c>
      <c r="P2" s="74"/>
      <c r="Q2" s="74"/>
      <c r="R2" s="74"/>
      <c r="S2" s="72">
        <v>1003</v>
      </c>
      <c r="T2" s="74"/>
      <c r="U2" s="74"/>
      <c r="V2" s="72">
        <v>21500</v>
      </c>
      <c r="W2" s="74"/>
      <c r="X2" s="74"/>
      <c r="Y2" s="72">
        <v>75558.820000000007</v>
      </c>
      <c r="Z2" s="74"/>
      <c r="AA2" s="74"/>
      <c r="AB2" s="74"/>
      <c r="AC2" s="74"/>
      <c r="AD2" s="74"/>
    </row>
    <row r="3" spans="1:30" s="75" customFormat="1" x14ac:dyDescent="0.2">
      <c r="A3" s="74"/>
      <c r="B3" s="74"/>
      <c r="C3" s="74"/>
      <c r="D3" s="74"/>
      <c r="E3" s="74"/>
      <c r="F3" s="74"/>
      <c r="G3" s="74"/>
      <c r="H3" s="74"/>
      <c r="I3" s="74"/>
      <c r="J3" s="72">
        <v>22000</v>
      </c>
      <c r="K3" s="74"/>
      <c r="L3" s="74"/>
      <c r="M3" s="72">
        <v>4072.24</v>
      </c>
      <c r="N3" s="74"/>
      <c r="O3" s="72">
        <v>10516.16</v>
      </c>
      <c r="P3" s="74"/>
      <c r="Q3" s="74"/>
      <c r="R3" s="74"/>
      <c r="S3" s="72">
        <v>23.13</v>
      </c>
      <c r="T3" s="74"/>
      <c r="U3" s="74"/>
      <c r="V3" s="72">
        <v>195.71</v>
      </c>
      <c r="W3" s="74"/>
      <c r="X3" s="74"/>
      <c r="Y3" s="72">
        <v>106131.43</v>
      </c>
      <c r="Z3" s="74"/>
      <c r="AA3" s="74"/>
      <c r="AB3" s="74"/>
      <c r="AC3" s="74"/>
      <c r="AD3" s="74"/>
    </row>
    <row r="4" spans="1:30" s="75" customForma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2">
        <v>4511.41</v>
      </c>
      <c r="N4" s="74"/>
      <c r="O4" s="72">
        <v>5259.26</v>
      </c>
      <c r="P4" s="74"/>
      <c r="Q4" s="74"/>
      <c r="R4" s="74"/>
      <c r="S4" s="72">
        <v>1010.2</v>
      </c>
      <c r="T4" s="74"/>
      <c r="U4" s="74"/>
      <c r="V4" s="72">
        <v>2173.7800000000002</v>
      </c>
      <c r="W4" s="74"/>
      <c r="X4" s="74"/>
      <c r="Y4" s="72">
        <v>119689.23</v>
      </c>
      <c r="Z4" s="74"/>
      <c r="AA4" s="74"/>
      <c r="AB4" s="74"/>
      <c r="AC4" s="74"/>
      <c r="AD4" s="74"/>
    </row>
    <row r="5" spans="1:30" s="75" customForma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2">
        <v>1513.4</v>
      </c>
      <c r="N5" s="74"/>
      <c r="O5" s="72">
        <v>31550.84</v>
      </c>
      <c r="P5" s="74"/>
      <c r="R5" s="74"/>
      <c r="S5" s="72">
        <v>1003</v>
      </c>
      <c r="T5" s="74"/>
      <c r="U5" s="74"/>
      <c r="V5" s="72">
        <v>52.71</v>
      </c>
      <c r="W5" s="74"/>
      <c r="X5" s="74"/>
      <c r="Y5" s="72">
        <v>106411.14</v>
      </c>
      <c r="Z5" s="74"/>
      <c r="AA5" s="74"/>
      <c r="AB5" s="74"/>
      <c r="AC5" s="74"/>
      <c r="AD5" s="74"/>
    </row>
    <row r="6" spans="1:30" s="75" customFormat="1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3">
        <v>826.25</v>
      </c>
      <c r="N6" s="74"/>
      <c r="O6" s="72">
        <v>4152.42</v>
      </c>
      <c r="P6" s="74"/>
      <c r="Q6" s="74"/>
      <c r="R6" s="74"/>
      <c r="S6" s="72">
        <v>21.48</v>
      </c>
      <c r="T6" s="74"/>
      <c r="U6" s="74"/>
      <c r="V6" s="72">
        <v>3.08</v>
      </c>
      <c r="W6" s="74"/>
      <c r="X6" s="74"/>
      <c r="Y6" s="74"/>
      <c r="Z6" s="74"/>
      <c r="AA6" s="74"/>
      <c r="AB6" s="74"/>
      <c r="AC6" s="74"/>
      <c r="AD6" s="74"/>
    </row>
    <row r="7" spans="1:30" s="75" customForma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2">
        <v>348.95</v>
      </c>
      <c r="N7" s="74"/>
      <c r="O7" s="72">
        <v>10726.2</v>
      </c>
      <c r="P7" s="74"/>
      <c r="Q7" s="74"/>
      <c r="R7" s="74"/>
      <c r="S7" s="72">
        <v>1154.1600000000001</v>
      </c>
      <c r="T7" s="74"/>
      <c r="U7" s="74"/>
      <c r="V7" s="72">
        <v>36884.6</v>
      </c>
      <c r="W7" s="74"/>
      <c r="X7" s="74"/>
      <c r="Y7" s="74"/>
      <c r="Z7" s="74"/>
      <c r="AA7" s="74"/>
      <c r="AB7" s="74"/>
      <c r="AC7" s="74"/>
      <c r="AD7" s="74"/>
    </row>
    <row r="8" spans="1:30" s="75" customForma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2">
        <v>927.97</v>
      </c>
      <c r="N8" s="74"/>
      <c r="O8" s="72">
        <v>7203.9</v>
      </c>
      <c r="P8" s="74"/>
      <c r="Q8" s="74"/>
      <c r="R8" s="74"/>
      <c r="S8" s="72">
        <v>1003</v>
      </c>
      <c r="T8" s="74"/>
      <c r="U8" s="74"/>
      <c r="V8" s="72">
        <v>192494.77</v>
      </c>
      <c r="W8" s="74"/>
      <c r="X8" s="74"/>
      <c r="Y8" s="74"/>
      <c r="Z8" s="74"/>
      <c r="AA8" s="74"/>
      <c r="AB8" s="74"/>
      <c r="AC8" s="74"/>
      <c r="AD8" s="74"/>
    </row>
    <row r="9" spans="1:30" s="75" customForma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2">
        <v>13327.08</v>
      </c>
      <c r="N9" s="74"/>
      <c r="O9" s="72">
        <v>3800</v>
      </c>
      <c r="P9" s="74"/>
      <c r="Q9" s="74"/>
      <c r="R9" s="74"/>
      <c r="S9" s="72">
        <v>89.62</v>
      </c>
      <c r="T9" s="74"/>
      <c r="V9" s="72">
        <v>446744.32000000001</v>
      </c>
      <c r="W9" s="74"/>
      <c r="X9" s="74"/>
      <c r="Y9" s="74"/>
      <c r="Z9" s="74"/>
      <c r="AA9" s="74"/>
      <c r="AB9" s="74"/>
      <c r="AC9" s="74"/>
      <c r="AD9" s="74"/>
    </row>
    <row r="10" spans="1:30" s="75" customForma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2">
        <v>3496.93</v>
      </c>
      <c r="N10" s="74"/>
      <c r="O10" s="72">
        <v>3800</v>
      </c>
      <c r="P10" s="74"/>
      <c r="Q10" s="74"/>
      <c r="R10" s="74"/>
      <c r="S10" s="72">
        <v>1024.5899999999999</v>
      </c>
      <c r="T10" s="74"/>
      <c r="U10" s="74"/>
      <c r="V10" s="72">
        <v>259344.49</v>
      </c>
      <c r="W10" s="74"/>
      <c r="X10" s="74"/>
      <c r="Y10" s="74"/>
      <c r="Z10" s="74"/>
      <c r="AA10" s="74"/>
      <c r="AB10" s="74"/>
      <c r="AC10" s="74"/>
      <c r="AD10" s="74"/>
    </row>
    <row r="11" spans="1:30" s="75" customForma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2">
        <v>11579.34</v>
      </c>
      <c r="N11" s="74"/>
      <c r="O11" s="72">
        <v>7250</v>
      </c>
      <c r="P11" s="74"/>
      <c r="Q11" s="74"/>
      <c r="R11" s="74"/>
      <c r="S11" s="74"/>
      <c r="T11" s="74"/>
      <c r="U11" s="74"/>
      <c r="V11" s="72">
        <v>152867.14000000001</v>
      </c>
      <c r="W11" s="74"/>
      <c r="X11" s="74"/>
      <c r="Y11" s="74"/>
      <c r="Z11" s="74"/>
      <c r="AA11" s="74"/>
      <c r="AB11" s="74"/>
      <c r="AC11" s="74"/>
      <c r="AD11" s="74"/>
    </row>
    <row r="12" spans="1:30" s="75" customFormat="1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2">
        <v>76114.86</v>
      </c>
      <c r="N12" s="74"/>
      <c r="O12" s="72">
        <v>3800</v>
      </c>
      <c r="P12" s="74"/>
      <c r="Q12" s="74"/>
      <c r="R12" s="74"/>
      <c r="S12" s="74"/>
      <c r="T12" s="74"/>
      <c r="U12" s="74"/>
      <c r="V12" s="72">
        <v>36958.9</v>
      </c>
      <c r="W12" s="74"/>
      <c r="X12" s="74"/>
      <c r="Z12" s="74"/>
      <c r="AA12" s="74"/>
      <c r="AB12" s="74"/>
      <c r="AC12" s="74"/>
      <c r="AD12" s="74"/>
    </row>
    <row r="13" spans="1:30" s="75" customForma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2">
        <v>24609.94</v>
      </c>
      <c r="N13" s="74"/>
      <c r="O13" s="72">
        <v>7250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</row>
    <row r="14" spans="1:30" s="75" customFormat="1" x14ac:dyDescent="0.2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2">
        <v>72131.56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</row>
    <row r="15" spans="1:30" s="75" customForma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2">
        <v>7951.13</v>
      </c>
      <c r="N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</row>
    <row r="16" spans="1:30" s="75" customFormat="1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2">
        <v>100678.5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</row>
    <row r="17" spans="1:30" s="75" customFormat="1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2">
        <v>4072.24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</row>
    <row r="18" spans="1:30" s="75" customFormat="1" x14ac:dyDescent="0.2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2">
        <v>11124.76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</row>
    <row r="19" spans="1:30" s="75" customForma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2">
        <v>320.94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</row>
    <row r="20" spans="1:30" s="75" customFormat="1" x14ac:dyDescent="0.2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2">
        <v>83.69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</row>
    <row r="21" spans="1:30" s="75" customForma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2">
        <v>6024.81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</row>
    <row r="22" spans="1:30" s="75" customFormat="1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3">
        <v>35.340000000000003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</row>
    <row r="23" spans="1:30" s="75" customForma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2">
        <v>0.01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</row>
    <row r="24" spans="1:30" s="75" customForma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2">
        <v>556.46</v>
      </c>
      <c r="N24" s="74"/>
      <c r="O24" s="74"/>
      <c r="P24" s="74"/>
      <c r="Q24" s="74"/>
      <c r="R24" s="74"/>
      <c r="S24" s="74"/>
      <c r="T24" s="74"/>
      <c r="U24" s="74"/>
      <c r="W24" s="74"/>
      <c r="X24" s="74"/>
      <c r="Y24" s="74"/>
      <c r="Z24" s="74"/>
      <c r="AA24" s="74"/>
      <c r="AB24" s="74"/>
      <c r="AC24" s="74"/>
      <c r="AD24" s="74"/>
    </row>
    <row r="25" spans="1:30" s="75" customForma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2">
        <v>91885.53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</row>
    <row r="26" spans="1:30" s="75" customForma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2">
        <v>27565.66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</row>
    <row r="27" spans="1:30" s="75" customForma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2">
        <v>36754.19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</row>
    <row r="28" spans="1:30" s="75" customForma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2">
        <v>82493.56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</row>
    <row r="29" spans="1:30" s="75" customForma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2">
        <v>2404.25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</row>
    <row r="30" spans="1:30" s="75" customFormat="1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2">
        <v>24753.17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</row>
    <row r="31" spans="1:30" s="75" customForma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2">
        <v>466.26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</row>
    <row r="32" spans="1:30" s="75" customForma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2">
        <v>12643.44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1:31" s="75" customForma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2">
        <v>6024.81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1:31" s="75" customForma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2">
        <v>658.07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</row>
    <row r="35" spans="1:31" s="75" customForma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2">
        <v>277.92</v>
      </c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</row>
    <row r="36" spans="1:31" s="75" customForma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2">
        <v>4072.24</v>
      </c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1:31" s="75" customForma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2">
        <v>32997.43</v>
      </c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</row>
    <row r="38" spans="1:31" s="75" customFormat="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2">
        <v>15199.28</v>
      </c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</row>
    <row r="39" spans="1:31" s="75" customFormat="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2">
        <v>18678.95</v>
      </c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</row>
    <row r="40" spans="1:31" s="75" customForma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2">
        <v>15910.35</v>
      </c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</row>
    <row r="41" spans="1:31" s="75" customFormat="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2">
        <v>97859</v>
      </c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</row>
    <row r="42" spans="1:31" s="75" customFormat="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2">
        <v>100254.41</v>
      </c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</row>
    <row r="43" spans="1:31" s="75" customForma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2">
        <v>46009.66</v>
      </c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</row>
    <row r="44" spans="1:31" s="75" customForma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2">
        <v>34668.120000000003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</row>
    <row r="45" spans="1:31" s="75" customForma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2">
        <v>22147.14</v>
      </c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</row>
    <row r="46" spans="1:31" s="35" customFormat="1" x14ac:dyDescent="0.2">
      <c r="A46" s="59">
        <f t="shared" ref="A46:AD46" si="0">SUM(A2:A45)</f>
        <v>0</v>
      </c>
      <c r="B46" s="76">
        <f t="shared" si="0"/>
        <v>8400</v>
      </c>
      <c r="C46" s="59">
        <f t="shared" si="0"/>
        <v>0</v>
      </c>
      <c r="D46" s="59">
        <f t="shared" si="0"/>
        <v>0</v>
      </c>
      <c r="E46" s="59">
        <f t="shared" si="0"/>
        <v>0</v>
      </c>
      <c r="F46" s="59">
        <f t="shared" si="0"/>
        <v>0</v>
      </c>
      <c r="G46" s="59">
        <f t="shared" si="0"/>
        <v>72304</v>
      </c>
      <c r="H46" s="76">
        <f t="shared" si="0"/>
        <v>11248.21</v>
      </c>
      <c r="I46" s="59">
        <f t="shared" si="0"/>
        <v>0</v>
      </c>
      <c r="J46" s="76">
        <f t="shared" si="0"/>
        <v>74311</v>
      </c>
      <c r="K46" s="59">
        <f t="shared" si="0"/>
        <v>0</v>
      </c>
      <c r="L46" s="59">
        <f t="shared" si="0"/>
        <v>0</v>
      </c>
      <c r="M46" s="76">
        <f t="shared" si="0"/>
        <v>1022103.4900000001</v>
      </c>
      <c r="N46" s="59">
        <f t="shared" si="0"/>
        <v>0</v>
      </c>
      <c r="O46" s="76">
        <f t="shared" si="0"/>
        <v>102558.77999999998</v>
      </c>
      <c r="P46" s="59">
        <f t="shared" si="0"/>
        <v>0</v>
      </c>
      <c r="Q46" s="59">
        <f t="shared" si="0"/>
        <v>0</v>
      </c>
      <c r="R46" s="59">
        <f t="shared" si="0"/>
        <v>0</v>
      </c>
      <c r="S46" s="76">
        <f t="shared" si="0"/>
        <v>6332.18</v>
      </c>
      <c r="T46" s="59">
        <f t="shared" si="0"/>
        <v>0</v>
      </c>
      <c r="U46" s="59">
        <f t="shared" si="0"/>
        <v>0</v>
      </c>
      <c r="V46" s="76">
        <f t="shared" si="0"/>
        <v>1149219.5</v>
      </c>
      <c r="W46" s="59">
        <f t="shared" si="0"/>
        <v>0</v>
      </c>
      <c r="X46" s="59">
        <f t="shared" si="0"/>
        <v>0</v>
      </c>
      <c r="Y46" s="76">
        <f t="shared" si="0"/>
        <v>407790.62</v>
      </c>
      <c r="Z46" s="59">
        <f t="shared" si="0"/>
        <v>0</v>
      </c>
      <c r="AA46" s="59">
        <f t="shared" si="0"/>
        <v>0</v>
      </c>
      <c r="AB46" s="59">
        <f t="shared" si="0"/>
        <v>0</v>
      </c>
      <c r="AC46" s="59">
        <f t="shared" si="0"/>
        <v>0</v>
      </c>
      <c r="AD46" s="59">
        <f t="shared" si="0"/>
        <v>0</v>
      </c>
      <c r="AE46" s="35">
        <f>SUM(A46:AD46)</f>
        <v>2854267.7800000003</v>
      </c>
    </row>
  </sheetData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1"/>
  <sheetViews>
    <sheetView view="pageBreakPreview" topLeftCell="A371" zoomScale="85" zoomScaleSheetLayoutView="100" workbookViewId="0">
      <selection activeCell="G379" sqref="G379"/>
    </sheetView>
  </sheetViews>
  <sheetFormatPr defaultRowHeight="12.75" x14ac:dyDescent="0.2"/>
  <cols>
    <col min="2" max="2" width="18.28515625" customWidth="1"/>
    <col min="5" max="5" width="12.85546875" customWidth="1"/>
    <col min="6" max="6" width="11" style="101" bestFit="1" customWidth="1"/>
    <col min="7" max="7" width="9" customWidth="1"/>
    <col min="8" max="8" width="8" customWidth="1"/>
    <col min="9" max="9" width="9.7109375" style="64" customWidth="1"/>
    <col min="10" max="10" width="7.7109375" customWidth="1"/>
    <col min="11" max="11" width="9.85546875" customWidth="1"/>
    <col min="12" max="12" width="7.42578125" customWidth="1"/>
    <col min="14" max="14" width="8" customWidth="1"/>
    <col min="15" max="15" width="20.7109375" customWidth="1"/>
  </cols>
  <sheetData>
    <row r="1" spans="1:34" ht="15.75" x14ac:dyDescent="0.25">
      <c r="B1" s="2"/>
      <c r="F1" s="99" t="s">
        <v>113</v>
      </c>
      <c r="G1" s="4"/>
      <c r="H1" s="4"/>
      <c r="I1" s="60"/>
    </row>
    <row r="2" spans="1:34" ht="15.75" x14ac:dyDescent="0.25">
      <c r="B2" s="2"/>
      <c r="F2" s="100" t="s">
        <v>40</v>
      </c>
      <c r="G2" s="4"/>
      <c r="H2" s="4"/>
      <c r="I2" s="60"/>
    </row>
    <row r="3" spans="1:34" ht="15.75" x14ac:dyDescent="0.25">
      <c r="B3" s="2"/>
      <c r="D3" s="28" t="s">
        <v>72</v>
      </c>
      <c r="G3" s="4"/>
      <c r="H3" s="4"/>
      <c r="I3" s="60"/>
    </row>
    <row r="4" spans="1:34" ht="15.75" x14ac:dyDescent="0.25">
      <c r="B4" s="2"/>
      <c r="E4" s="3"/>
      <c r="F4" s="102" t="s">
        <v>41</v>
      </c>
      <c r="G4" s="4"/>
      <c r="H4" s="4"/>
      <c r="I4" s="60"/>
    </row>
    <row r="5" spans="1:34" ht="6.75" customHeight="1" x14ac:dyDescent="0.25">
      <c r="B5" s="2"/>
      <c r="E5" s="3"/>
      <c r="F5" s="103"/>
      <c r="G5" s="4"/>
      <c r="H5" s="4"/>
      <c r="I5" s="60"/>
    </row>
    <row r="6" spans="1:34" ht="15.75" x14ac:dyDescent="0.25">
      <c r="B6" s="6"/>
      <c r="C6" s="6"/>
      <c r="D6" s="6"/>
      <c r="F6" s="104" t="s">
        <v>221</v>
      </c>
      <c r="G6" s="4"/>
      <c r="H6" s="4"/>
      <c r="I6" s="60"/>
    </row>
    <row r="7" spans="1:34" ht="15.75" x14ac:dyDescent="0.25">
      <c r="B7" s="6"/>
      <c r="C7" s="9"/>
      <c r="D7" s="9"/>
      <c r="F7" s="105"/>
      <c r="G7" s="4" t="s">
        <v>42</v>
      </c>
      <c r="H7" s="4"/>
      <c r="I7" s="60"/>
    </row>
    <row r="8" spans="1:34" ht="6.75" customHeight="1" x14ac:dyDescent="0.25">
      <c r="B8" s="6"/>
      <c r="C8" s="6"/>
      <c r="D8" s="6"/>
      <c r="E8" s="6"/>
      <c r="F8" s="103"/>
      <c r="G8" s="4"/>
      <c r="H8" s="4"/>
      <c r="I8" s="60"/>
    </row>
    <row r="9" spans="1:34" ht="15.75" x14ac:dyDescent="0.25">
      <c r="B9" s="11" t="s">
        <v>222</v>
      </c>
      <c r="C9" s="6"/>
      <c r="D9" s="6"/>
      <c r="E9" s="12"/>
      <c r="F9" s="106"/>
      <c r="G9" s="12"/>
      <c r="H9" s="12"/>
      <c r="I9" s="61"/>
      <c r="J9" s="13"/>
    </row>
    <row r="10" spans="1:34" ht="48.75" customHeight="1" x14ac:dyDescent="0.25">
      <c r="B10" s="145" t="s">
        <v>223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96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</row>
    <row r="11" spans="1:34" ht="6.75" customHeight="1" x14ac:dyDescent="0.25">
      <c r="B11" s="11"/>
      <c r="C11" s="14"/>
      <c r="D11" s="14"/>
      <c r="E11" s="15"/>
      <c r="F11" s="107"/>
      <c r="G11" s="15"/>
      <c r="H11" s="15"/>
      <c r="I11" s="62"/>
      <c r="J11" s="16"/>
    </row>
    <row r="12" spans="1:34" ht="15.75" x14ac:dyDescent="0.25">
      <c r="B12" s="14" t="s">
        <v>103</v>
      </c>
      <c r="C12" s="14"/>
      <c r="D12" s="14"/>
      <c r="E12" s="14"/>
      <c r="F12" s="108"/>
      <c r="G12" s="6"/>
      <c r="H12" s="6"/>
      <c r="I12" s="63"/>
      <c r="J12" s="17"/>
    </row>
    <row r="13" spans="1:34" ht="9.75" customHeight="1" x14ac:dyDescent="0.25">
      <c r="B13" s="11"/>
      <c r="C13" s="14"/>
      <c r="D13" s="14"/>
      <c r="E13" s="14"/>
      <c r="F13" s="108"/>
      <c r="G13" s="6"/>
      <c r="H13" s="6"/>
      <c r="I13" s="63"/>
      <c r="J13" s="17"/>
    </row>
    <row r="14" spans="1:34" ht="22.5" customHeight="1" x14ac:dyDescent="0.2">
      <c r="A14" s="148" t="s">
        <v>44</v>
      </c>
      <c r="B14" s="148" t="s">
        <v>45</v>
      </c>
      <c r="C14" s="148" t="s">
        <v>46</v>
      </c>
      <c r="D14" s="148"/>
      <c r="E14" s="148" t="s">
        <v>47</v>
      </c>
      <c r="F14" s="295" t="s">
        <v>235</v>
      </c>
      <c r="G14" s="149" t="s">
        <v>236</v>
      </c>
      <c r="H14" s="149"/>
      <c r="I14" s="149" t="s">
        <v>237</v>
      </c>
      <c r="J14" s="149"/>
      <c r="K14" s="149" t="s">
        <v>238</v>
      </c>
      <c r="L14" s="149"/>
      <c r="M14" s="149" t="s">
        <v>239</v>
      </c>
      <c r="N14" s="149"/>
      <c r="O14" s="164" t="s">
        <v>49</v>
      </c>
    </row>
    <row r="15" spans="1:34" ht="16.5" customHeight="1" x14ac:dyDescent="0.2">
      <c r="A15" s="148"/>
      <c r="B15" s="148"/>
      <c r="C15" s="148"/>
      <c r="D15" s="148"/>
      <c r="E15" s="148"/>
      <c r="F15" s="295"/>
      <c r="G15" s="149"/>
      <c r="H15" s="149"/>
      <c r="I15" s="149"/>
      <c r="J15" s="149"/>
      <c r="K15" s="149"/>
      <c r="L15" s="149"/>
      <c r="M15" s="149"/>
      <c r="N15" s="149"/>
      <c r="O15" s="164"/>
    </row>
    <row r="16" spans="1:34" ht="63" customHeight="1" x14ac:dyDescent="0.2">
      <c r="A16" s="148"/>
      <c r="B16" s="148"/>
      <c r="C16" s="95" t="s">
        <v>50</v>
      </c>
      <c r="D16" s="95" t="s">
        <v>51</v>
      </c>
      <c r="E16" s="148"/>
      <c r="F16" s="295"/>
      <c r="G16" s="95" t="s">
        <v>52</v>
      </c>
      <c r="H16" s="95" t="s">
        <v>53</v>
      </c>
      <c r="I16" s="95" t="s">
        <v>52</v>
      </c>
      <c r="J16" s="95" t="s">
        <v>53</v>
      </c>
      <c r="K16" s="95" t="s">
        <v>52</v>
      </c>
      <c r="L16" s="95" t="s">
        <v>53</v>
      </c>
      <c r="M16" s="95" t="s">
        <v>52</v>
      </c>
      <c r="N16" s="95" t="s">
        <v>53</v>
      </c>
      <c r="O16" s="164"/>
    </row>
    <row r="17" spans="1:15" ht="12.75" customHeight="1" x14ac:dyDescent="0.2">
      <c r="A17" s="165" t="s">
        <v>74</v>
      </c>
      <c r="B17" s="166"/>
      <c r="C17" s="166"/>
      <c r="D17" s="166"/>
      <c r="E17" s="166"/>
      <c r="F17" s="166"/>
      <c r="G17" s="167"/>
      <c r="H17" s="167"/>
      <c r="I17" s="167"/>
      <c r="J17" s="167"/>
      <c r="K17" s="167"/>
      <c r="L17" s="167"/>
      <c r="M17" s="167"/>
      <c r="N17" s="167"/>
      <c r="O17" s="168"/>
    </row>
    <row r="18" spans="1:15" ht="12.75" customHeight="1" x14ac:dyDescent="0.2">
      <c r="A18" s="165" t="s">
        <v>151</v>
      </c>
      <c r="B18" s="166"/>
      <c r="C18" s="166"/>
      <c r="D18" s="166"/>
      <c r="E18" s="166"/>
      <c r="F18" s="166"/>
      <c r="G18" s="167"/>
      <c r="H18" s="167"/>
      <c r="I18" s="167"/>
      <c r="J18" s="167"/>
      <c r="K18" s="167"/>
      <c r="L18" s="167"/>
      <c r="M18" s="167"/>
      <c r="N18" s="167"/>
      <c r="O18" s="168"/>
    </row>
    <row r="19" spans="1:15" ht="12.75" customHeight="1" x14ac:dyDescent="0.2">
      <c r="A19" s="165" t="s">
        <v>152</v>
      </c>
      <c r="B19" s="166"/>
      <c r="C19" s="166"/>
      <c r="D19" s="166"/>
      <c r="E19" s="166"/>
      <c r="F19" s="166"/>
      <c r="G19" s="167"/>
      <c r="H19" s="167"/>
      <c r="I19" s="167"/>
      <c r="J19" s="167"/>
      <c r="K19" s="167"/>
      <c r="L19" s="167"/>
      <c r="M19" s="167"/>
      <c r="N19" s="167"/>
      <c r="O19" s="168"/>
    </row>
    <row r="20" spans="1:15" ht="12.75" customHeight="1" x14ac:dyDescent="0.2">
      <c r="A20" s="150" t="s">
        <v>54</v>
      </c>
      <c r="B20" s="169" t="s">
        <v>159</v>
      </c>
      <c r="C20" s="170"/>
      <c r="D20" s="171"/>
      <c r="E20" s="18" t="s">
        <v>55</v>
      </c>
      <c r="F20" s="77">
        <f t="shared" ref="F20:N20" si="0">F22+F23+F24+F25+F26</f>
        <v>415.9</v>
      </c>
      <c r="G20" s="36">
        <f t="shared" si="0"/>
        <v>74.714619999999996</v>
      </c>
      <c r="H20" s="36">
        <f t="shared" si="0"/>
        <v>17.964563597018515</v>
      </c>
      <c r="I20" s="36">
        <f t="shared" si="0"/>
        <v>0</v>
      </c>
      <c r="J20" s="36">
        <f t="shared" si="0"/>
        <v>0</v>
      </c>
      <c r="K20" s="36">
        <f t="shared" si="0"/>
        <v>0</v>
      </c>
      <c r="L20" s="36">
        <f t="shared" si="0"/>
        <v>0</v>
      </c>
      <c r="M20" s="36">
        <f t="shared" si="0"/>
        <v>0</v>
      </c>
      <c r="N20" s="36">
        <f t="shared" si="0"/>
        <v>0</v>
      </c>
      <c r="O20" s="178"/>
    </row>
    <row r="21" spans="1:15" ht="21" customHeight="1" x14ac:dyDescent="0.2">
      <c r="A21" s="151"/>
      <c r="B21" s="172"/>
      <c r="C21" s="173"/>
      <c r="D21" s="174"/>
      <c r="E21" s="19" t="s">
        <v>48</v>
      </c>
      <c r="F21" s="109"/>
      <c r="G21" s="44"/>
      <c r="H21" s="44"/>
      <c r="I21" s="44"/>
      <c r="J21" s="44"/>
      <c r="K21" s="44"/>
      <c r="L21" s="44"/>
      <c r="M21" s="44"/>
      <c r="N21" s="44"/>
      <c r="O21" s="179"/>
    </row>
    <row r="22" spans="1:15" ht="25.5" x14ac:dyDescent="0.2">
      <c r="A22" s="151"/>
      <c r="B22" s="172"/>
      <c r="C22" s="173"/>
      <c r="D22" s="174"/>
      <c r="E22" s="20" t="s">
        <v>56</v>
      </c>
      <c r="F22" s="77">
        <v>0</v>
      </c>
      <c r="G22" s="36"/>
      <c r="H22" s="36"/>
      <c r="I22" s="36"/>
      <c r="J22" s="36"/>
      <c r="K22" s="36"/>
      <c r="L22" s="36"/>
      <c r="M22" s="36"/>
      <c r="N22" s="36"/>
      <c r="O22" s="179"/>
    </row>
    <row r="23" spans="1:15" ht="38.25" x14ac:dyDescent="0.2">
      <c r="A23" s="151"/>
      <c r="B23" s="172"/>
      <c r="C23" s="173"/>
      <c r="D23" s="174"/>
      <c r="E23" s="21" t="s">
        <v>57</v>
      </c>
      <c r="F23" s="77">
        <v>0</v>
      </c>
      <c r="G23" s="36"/>
      <c r="H23" s="36"/>
      <c r="I23" s="36"/>
      <c r="J23" s="36"/>
      <c r="K23" s="36"/>
      <c r="L23" s="36"/>
      <c r="M23" s="36"/>
      <c r="N23" s="36"/>
      <c r="O23" s="179"/>
    </row>
    <row r="24" spans="1:15" ht="44.25" customHeight="1" x14ac:dyDescent="0.2">
      <c r="A24" s="151"/>
      <c r="B24" s="172"/>
      <c r="C24" s="173"/>
      <c r="D24" s="174"/>
      <c r="E24" s="22" t="s">
        <v>58</v>
      </c>
      <c r="F24" s="77">
        <v>0</v>
      </c>
      <c r="G24" s="36"/>
      <c r="H24" s="36"/>
      <c r="I24" s="36"/>
      <c r="J24" s="36"/>
      <c r="K24" s="36"/>
      <c r="L24" s="36"/>
      <c r="M24" s="36"/>
      <c r="N24" s="36"/>
      <c r="O24" s="179"/>
    </row>
    <row r="25" spans="1:15" ht="25.5" x14ac:dyDescent="0.2">
      <c r="A25" s="151"/>
      <c r="B25" s="172"/>
      <c r="C25" s="173"/>
      <c r="D25" s="174"/>
      <c r="E25" s="20" t="s">
        <v>59</v>
      </c>
      <c r="F25" s="77">
        <f>F32+F40+F48+F56+F64+F72+F80+F88+F96</f>
        <v>415.9</v>
      </c>
      <c r="G25" s="65">
        <f>G32+G40+G48+G56+G64+G72+G80+G88+G96</f>
        <v>74.714619999999996</v>
      </c>
      <c r="H25" s="65">
        <f>G25/F25*100</f>
        <v>17.964563597018515</v>
      </c>
      <c r="I25" s="65">
        <f>I32+I40+I48+I56+I64+I72+I80+I88+I96</f>
        <v>0</v>
      </c>
      <c r="J25" s="65">
        <f>I25/F25*100</f>
        <v>0</v>
      </c>
      <c r="K25" s="65">
        <f>K32+K40+K48+K56+K64+K72+K80+K88+K96</f>
        <v>0</v>
      </c>
      <c r="L25" s="65">
        <f>K25/F25*100</f>
        <v>0</v>
      </c>
      <c r="M25" s="65">
        <f>M32+M40+M48+M56+M64+M72+M80+M88+M96</f>
        <v>0</v>
      </c>
      <c r="N25" s="65">
        <f>M25/F25*100</f>
        <v>0</v>
      </c>
      <c r="O25" s="179"/>
    </row>
    <row r="26" spans="1:15" ht="30" customHeight="1" x14ac:dyDescent="0.2">
      <c r="A26" s="152"/>
      <c r="B26" s="175"/>
      <c r="C26" s="176"/>
      <c r="D26" s="177"/>
      <c r="E26" s="22" t="s">
        <v>60</v>
      </c>
      <c r="F26" s="77">
        <v>0</v>
      </c>
      <c r="G26" s="36"/>
      <c r="H26" s="36"/>
      <c r="I26" s="36"/>
      <c r="J26" s="36"/>
      <c r="K26" s="36"/>
      <c r="L26" s="36"/>
      <c r="M26" s="36"/>
      <c r="N26" s="36"/>
      <c r="O26" s="180"/>
    </row>
    <row r="27" spans="1:15" ht="12.75" customHeight="1" x14ac:dyDescent="0.2">
      <c r="A27" s="150" t="s">
        <v>142</v>
      </c>
      <c r="B27" s="153" t="s">
        <v>73</v>
      </c>
      <c r="C27" s="155" t="s">
        <v>230</v>
      </c>
      <c r="D27" s="155" t="s">
        <v>111</v>
      </c>
      <c r="E27" s="18" t="s">
        <v>55</v>
      </c>
      <c r="F27" s="77">
        <f t="shared" ref="F27:N27" si="1">F29+F30+F31+F32+F33</f>
        <v>60</v>
      </c>
      <c r="G27" s="36">
        <f t="shared" si="1"/>
        <v>0</v>
      </c>
      <c r="H27" s="36">
        <f t="shared" si="1"/>
        <v>0</v>
      </c>
      <c r="I27" s="36">
        <f t="shared" si="1"/>
        <v>0</v>
      </c>
      <c r="J27" s="36">
        <f t="shared" si="1"/>
        <v>0</v>
      </c>
      <c r="K27" s="36">
        <f t="shared" si="1"/>
        <v>0</v>
      </c>
      <c r="L27" s="36">
        <f t="shared" si="1"/>
        <v>0</v>
      </c>
      <c r="M27" s="36">
        <f t="shared" si="1"/>
        <v>0</v>
      </c>
      <c r="N27" s="36">
        <f t="shared" si="1"/>
        <v>0</v>
      </c>
      <c r="O27" s="158"/>
    </row>
    <row r="28" spans="1:15" ht="21" customHeight="1" x14ac:dyDescent="0.2">
      <c r="A28" s="151"/>
      <c r="B28" s="154"/>
      <c r="C28" s="156"/>
      <c r="D28" s="156"/>
      <c r="E28" s="19" t="s">
        <v>48</v>
      </c>
      <c r="F28" s="109"/>
      <c r="G28" s="44"/>
      <c r="H28" s="44"/>
      <c r="I28" s="44"/>
      <c r="J28" s="44"/>
      <c r="K28" s="44"/>
      <c r="L28" s="44"/>
      <c r="M28" s="44"/>
      <c r="N28" s="44"/>
      <c r="O28" s="159"/>
    </row>
    <row r="29" spans="1:15" ht="25.5" x14ac:dyDescent="0.2">
      <c r="A29" s="151"/>
      <c r="B29" s="154"/>
      <c r="C29" s="156"/>
      <c r="D29" s="156"/>
      <c r="E29" s="20" t="s">
        <v>56</v>
      </c>
      <c r="F29" s="77">
        <v>0</v>
      </c>
      <c r="G29" s="36"/>
      <c r="H29" s="36"/>
      <c r="I29" s="36"/>
      <c r="J29" s="36"/>
      <c r="K29" s="36"/>
      <c r="L29" s="36"/>
      <c r="M29" s="36"/>
      <c r="N29" s="36"/>
      <c r="O29" s="159"/>
    </row>
    <row r="30" spans="1:15" ht="38.25" x14ac:dyDescent="0.2">
      <c r="A30" s="151"/>
      <c r="B30" s="154"/>
      <c r="C30" s="156"/>
      <c r="D30" s="156"/>
      <c r="E30" s="21" t="s">
        <v>57</v>
      </c>
      <c r="F30" s="77">
        <v>0</v>
      </c>
      <c r="G30" s="36"/>
      <c r="H30" s="36"/>
      <c r="I30" s="36"/>
      <c r="J30" s="36"/>
      <c r="K30" s="36"/>
      <c r="L30" s="36"/>
      <c r="M30" s="36"/>
      <c r="N30" s="36"/>
      <c r="O30" s="159"/>
    </row>
    <row r="31" spans="1:15" ht="44.25" customHeight="1" x14ac:dyDescent="0.2">
      <c r="A31" s="151"/>
      <c r="B31" s="154"/>
      <c r="C31" s="156"/>
      <c r="D31" s="156"/>
      <c r="E31" s="22" t="s">
        <v>58</v>
      </c>
      <c r="F31" s="77">
        <v>0</v>
      </c>
      <c r="G31" s="36"/>
      <c r="H31" s="36"/>
      <c r="I31" s="36"/>
      <c r="J31" s="36"/>
      <c r="K31" s="36"/>
      <c r="L31" s="36"/>
      <c r="M31" s="36"/>
      <c r="N31" s="36"/>
      <c r="O31" s="159"/>
    </row>
    <row r="32" spans="1:15" ht="25.5" x14ac:dyDescent="0.2">
      <c r="A32" s="151"/>
      <c r="B32" s="154"/>
      <c r="C32" s="156"/>
      <c r="D32" s="156"/>
      <c r="E32" s="20" t="s">
        <v>59</v>
      </c>
      <c r="F32" s="77">
        <v>60</v>
      </c>
      <c r="G32" s="36">
        <v>0</v>
      </c>
      <c r="H32" s="36">
        <v>0</v>
      </c>
      <c r="I32" s="36"/>
      <c r="J32" s="36"/>
      <c r="K32" s="36"/>
      <c r="L32" s="36"/>
      <c r="M32" s="36"/>
      <c r="N32" s="36"/>
      <c r="O32" s="159"/>
    </row>
    <row r="33" spans="1:15" ht="30" customHeight="1" x14ac:dyDescent="0.2">
      <c r="A33" s="152"/>
      <c r="B33" s="154"/>
      <c r="C33" s="157"/>
      <c r="D33" s="157"/>
      <c r="E33" s="22" t="s">
        <v>60</v>
      </c>
      <c r="F33" s="77">
        <v>0</v>
      </c>
      <c r="G33" s="36"/>
      <c r="H33" s="36"/>
      <c r="I33" s="36"/>
      <c r="J33" s="36"/>
      <c r="K33" s="36"/>
      <c r="L33" s="36"/>
      <c r="M33" s="36"/>
      <c r="N33" s="36"/>
      <c r="O33" s="160"/>
    </row>
    <row r="34" spans="1:15" s="96" customFormat="1" ht="15.75" customHeight="1" x14ac:dyDescent="0.2">
      <c r="A34" s="161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3"/>
    </row>
    <row r="35" spans="1:15" ht="12.75" customHeight="1" x14ac:dyDescent="0.2">
      <c r="A35" s="150" t="s">
        <v>143</v>
      </c>
      <c r="B35" s="153" t="s">
        <v>75</v>
      </c>
      <c r="C35" s="155" t="s">
        <v>120</v>
      </c>
      <c r="D35" s="155" t="s">
        <v>111</v>
      </c>
      <c r="E35" s="18" t="s">
        <v>55</v>
      </c>
      <c r="F35" s="77">
        <f t="shared" ref="F35:N35" si="2">F37+F38+F39+F40+F41</f>
        <v>50</v>
      </c>
      <c r="G35" s="36">
        <f t="shared" si="2"/>
        <v>0</v>
      </c>
      <c r="H35" s="36">
        <f t="shared" si="2"/>
        <v>0</v>
      </c>
      <c r="I35" s="36">
        <f t="shared" si="2"/>
        <v>0</v>
      </c>
      <c r="J35" s="36">
        <f t="shared" si="2"/>
        <v>0</v>
      </c>
      <c r="K35" s="36">
        <f t="shared" si="2"/>
        <v>0</v>
      </c>
      <c r="L35" s="36">
        <f t="shared" si="2"/>
        <v>0</v>
      </c>
      <c r="M35" s="36">
        <f t="shared" si="2"/>
        <v>0</v>
      </c>
      <c r="N35" s="36">
        <f t="shared" si="2"/>
        <v>0</v>
      </c>
      <c r="O35" s="185"/>
    </row>
    <row r="36" spans="1:15" ht="18.75" customHeight="1" x14ac:dyDescent="0.2">
      <c r="A36" s="151"/>
      <c r="B36" s="154"/>
      <c r="C36" s="156"/>
      <c r="D36" s="156"/>
      <c r="E36" s="19" t="s">
        <v>48</v>
      </c>
      <c r="F36" s="109"/>
      <c r="G36" s="44"/>
      <c r="H36" s="44"/>
      <c r="I36" s="44"/>
      <c r="J36" s="44"/>
      <c r="K36" s="44"/>
      <c r="L36" s="44"/>
      <c r="M36" s="44"/>
      <c r="N36" s="44"/>
      <c r="O36" s="185"/>
    </row>
    <row r="37" spans="1:15" ht="25.5" x14ac:dyDescent="0.2">
      <c r="A37" s="151"/>
      <c r="B37" s="154"/>
      <c r="C37" s="156"/>
      <c r="D37" s="156"/>
      <c r="E37" s="20" t="s">
        <v>56</v>
      </c>
      <c r="F37" s="77">
        <v>0</v>
      </c>
      <c r="G37" s="36"/>
      <c r="H37" s="36"/>
      <c r="I37" s="36"/>
      <c r="J37" s="36"/>
      <c r="K37" s="36"/>
      <c r="L37" s="36"/>
      <c r="M37" s="36"/>
      <c r="N37" s="36"/>
      <c r="O37" s="185"/>
    </row>
    <row r="38" spans="1:15" ht="38.25" x14ac:dyDescent="0.2">
      <c r="A38" s="151"/>
      <c r="B38" s="154"/>
      <c r="C38" s="156"/>
      <c r="D38" s="156"/>
      <c r="E38" s="21" t="s">
        <v>57</v>
      </c>
      <c r="F38" s="77">
        <v>0</v>
      </c>
      <c r="G38" s="36"/>
      <c r="H38" s="36"/>
      <c r="I38" s="36"/>
      <c r="J38" s="36"/>
      <c r="K38" s="36"/>
      <c r="L38" s="36"/>
      <c r="M38" s="36"/>
      <c r="N38" s="36"/>
      <c r="O38" s="185"/>
    </row>
    <row r="39" spans="1:15" ht="42" customHeight="1" x14ac:dyDescent="0.2">
      <c r="A39" s="151"/>
      <c r="B39" s="154"/>
      <c r="C39" s="156"/>
      <c r="D39" s="156"/>
      <c r="E39" s="22" t="s">
        <v>58</v>
      </c>
      <c r="F39" s="77">
        <v>0</v>
      </c>
      <c r="G39" s="36"/>
      <c r="H39" s="36"/>
      <c r="I39" s="36"/>
      <c r="J39" s="36"/>
      <c r="K39" s="36"/>
      <c r="L39" s="36"/>
      <c r="M39" s="36"/>
      <c r="N39" s="36"/>
      <c r="O39" s="185"/>
    </row>
    <row r="40" spans="1:15" ht="25.5" x14ac:dyDescent="0.2">
      <c r="A40" s="151"/>
      <c r="B40" s="154"/>
      <c r="C40" s="156"/>
      <c r="D40" s="156"/>
      <c r="E40" s="20" t="s">
        <v>59</v>
      </c>
      <c r="F40" s="77">
        <v>50</v>
      </c>
      <c r="G40" s="36">
        <v>0</v>
      </c>
      <c r="H40" s="36">
        <f>G40/F40*100</f>
        <v>0</v>
      </c>
      <c r="I40" s="36"/>
      <c r="J40" s="36"/>
      <c r="K40" s="36"/>
      <c r="L40" s="36"/>
      <c r="M40" s="36"/>
      <c r="N40" s="36"/>
      <c r="O40" s="185"/>
    </row>
    <row r="41" spans="1:15" ht="29.25" customHeight="1" x14ac:dyDescent="0.2">
      <c r="A41" s="152"/>
      <c r="B41" s="154"/>
      <c r="C41" s="157"/>
      <c r="D41" s="157"/>
      <c r="E41" s="22" t="s">
        <v>60</v>
      </c>
      <c r="F41" s="77">
        <v>0</v>
      </c>
      <c r="G41" s="36"/>
      <c r="H41" s="36"/>
      <c r="I41" s="36"/>
      <c r="J41" s="36"/>
      <c r="K41" s="36"/>
      <c r="L41" s="36"/>
      <c r="M41" s="36"/>
      <c r="N41" s="36"/>
      <c r="O41" s="185"/>
    </row>
    <row r="42" spans="1:15" ht="16.5" customHeight="1" x14ac:dyDescent="0.2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/>
    </row>
    <row r="43" spans="1:15" ht="12.75" customHeight="1" x14ac:dyDescent="0.2">
      <c r="A43" s="150" t="s">
        <v>144</v>
      </c>
      <c r="B43" s="153" t="s">
        <v>76</v>
      </c>
      <c r="C43" s="155" t="s">
        <v>114</v>
      </c>
      <c r="D43" s="155" t="s">
        <v>197</v>
      </c>
      <c r="E43" s="18" t="s">
        <v>55</v>
      </c>
      <c r="F43" s="77">
        <f t="shared" ref="F43:N43" si="3">F45+F46+F47+F48+F49</f>
        <v>40</v>
      </c>
      <c r="G43" s="36">
        <f t="shared" si="3"/>
        <v>22</v>
      </c>
      <c r="H43" s="36">
        <f t="shared" si="3"/>
        <v>55.000000000000007</v>
      </c>
      <c r="I43" s="36">
        <f t="shared" si="3"/>
        <v>0</v>
      </c>
      <c r="J43" s="36">
        <f t="shared" si="3"/>
        <v>0</v>
      </c>
      <c r="K43" s="36">
        <f t="shared" si="3"/>
        <v>0</v>
      </c>
      <c r="L43" s="36">
        <f t="shared" si="3"/>
        <v>0</v>
      </c>
      <c r="M43" s="36">
        <f t="shared" si="3"/>
        <v>0</v>
      </c>
      <c r="N43" s="36">
        <f t="shared" si="3"/>
        <v>0</v>
      </c>
      <c r="O43" s="181"/>
    </row>
    <row r="44" spans="1:15" ht="18.75" customHeight="1" x14ac:dyDescent="0.2">
      <c r="A44" s="151"/>
      <c r="B44" s="154"/>
      <c r="C44" s="156"/>
      <c r="D44" s="156"/>
      <c r="E44" s="19" t="s">
        <v>48</v>
      </c>
      <c r="F44" s="109"/>
      <c r="G44" s="44"/>
      <c r="H44" s="44"/>
      <c r="I44" s="44"/>
      <c r="J44" s="44"/>
      <c r="K44" s="44"/>
      <c r="L44" s="44"/>
      <c r="M44" s="44"/>
      <c r="N44" s="44"/>
      <c r="O44" s="182"/>
    </row>
    <row r="45" spans="1:15" ht="25.5" x14ac:dyDescent="0.2">
      <c r="A45" s="151"/>
      <c r="B45" s="154"/>
      <c r="C45" s="156"/>
      <c r="D45" s="156"/>
      <c r="E45" s="20" t="s">
        <v>56</v>
      </c>
      <c r="F45" s="77">
        <v>0</v>
      </c>
      <c r="G45" s="36"/>
      <c r="H45" s="36"/>
      <c r="I45" s="36"/>
      <c r="J45" s="36"/>
      <c r="K45" s="36"/>
      <c r="L45" s="36"/>
      <c r="M45" s="36"/>
      <c r="N45" s="36"/>
      <c r="O45" s="182"/>
    </row>
    <row r="46" spans="1:15" ht="38.25" x14ac:dyDescent="0.2">
      <c r="A46" s="151"/>
      <c r="B46" s="154"/>
      <c r="C46" s="156"/>
      <c r="D46" s="156"/>
      <c r="E46" s="21" t="s">
        <v>57</v>
      </c>
      <c r="F46" s="77">
        <v>0</v>
      </c>
      <c r="G46" s="36"/>
      <c r="H46" s="36"/>
      <c r="I46" s="36"/>
      <c r="J46" s="36"/>
      <c r="K46" s="36"/>
      <c r="L46" s="36"/>
      <c r="M46" s="36"/>
      <c r="N46" s="36"/>
      <c r="O46" s="182"/>
    </row>
    <row r="47" spans="1:15" ht="40.5" customHeight="1" x14ac:dyDescent="0.2">
      <c r="A47" s="151"/>
      <c r="B47" s="154"/>
      <c r="C47" s="156"/>
      <c r="D47" s="156"/>
      <c r="E47" s="22" t="s">
        <v>58</v>
      </c>
      <c r="F47" s="77">
        <v>0</v>
      </c>
      <c r="G47" s="36"/>
      <c r="H47" s="36"/>
      <c r="I47" s="36"/>
      <c r="J47" s="36"/>
      <c r="K47" s="36"/>
      <c r="L47" s="36"/>
      <c r="M47" s="36"/>
      <c r="N47" s="36"/>
      <c r="O47" s="182"/>
    </row>
    <row r="48" spans="1:15" ht="25.5" x14ac:dyDescent="0.2">
      <c r="A48" s="151"/>
      <c r="B48" s="154"/>
      <c r="C48" s="156"/>
      <c r="D48" s="156"/>
      <c r="E48" s="20" t="s">
        <v>59</v>
      </c>
      <c r="F48" s="77">
        <v>40</v>
      </c>
      <c r="G48" s="36">
        <v>22</v>
      </c>
      <c r="H48" s="36">
        <f>G48/F48*100</f>
        <v>55.000000000000007</v>
      </c>
      <c r="I48" s="36"/>
      <c r="J48" s="36"/>
      <c r="K48" s="36"/>
      <c r="L48" s="36"/>
      <c r="M48" s="36"/>
      <c r="N48" s="36"/>
      <c r="O48" s="182"/>
    </row>
    <row r="49" spans="1:15" ht="28.5" customHeight="1" x14ac:dyDescent="0.2">
      <c r="A49" s="152"/>
      <c r="B49" s="154"/>
      <c r="C49" s="157"/>
      <c r="D49" s="157"/>
      <c r="E49" s="22" t="s">
        <v>60</v>
      </c>
      <c r="F49" s="77">
        <v>0</v>
      </c>
      <c r="G49" s="36"/>
      <c r="H49" s="36"/>
      <c r="I49" s="36"/>
      <c r="J49" s="36"/>
      <c r="K49" s="36"/>
      <c r="L49" s="36"/>
      <c r="M49" s="36"/>
      <c r="N49" s="36"/>
      <c r="O49" s="183"/>
    </row>
    <row r="50" spans="1:15" ht="26.25" customHeight="1" x14ac:dyDescent="0.2">
      <c r="A50" s="184" t="s">
        <v>233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3"/>
    </row>
    <row r="51" spans="1:15" ht="24" customHeight="1" x14ac:dyDescent="0.2">
      <c r="A51" s="150" t="s">
        <v>145</v>
      </c>
      <c r="B51" s="153" t="s">
        <v>200</v>
      </c>
      <c r="C51" s="155" t="s">
        <v>109</v>
      </c>
      <c r="D51" s="155" t="s">
        <v>115</v>
      </c>
      <c r="E51" s="18" t="s">
        <v>55</v>
      </c>
      <c r="F51" s="77">
        <f t="shared" ref="F51:N51" si="4">F53+F54+F55+F56+F57</f>
        <v>0</v>
      </c>
      <c r="G51" s="36">
        <f t="shared" si="4"/>
        <v>0</v>
      </c>
      <c r="H51" s="36">
        <f t="shared" si="4"/>
        <v>0</v>
      </c>
      <c r="I51" s="36">
        <f t="shared" si="4"/>
        <v>0</v>
      </c>
      <c r="J51" s="36">
        <f t="shared" si="4"/>
        <v>0</v>
      </c>
      <c r="K51" s="36">
        <f t="shared" si="4"/>
        <v>0</v>
      </c>
      <c r="L51" s="36">
        <f t="shared" si="4"/>
        <v>0</v>
      </c>
      <c r="M51" s="36">
        <f t="shared" si="4"/>
        <v>0</v>
      </c>
      <c r="N51" s="36">
        <f t="shared" si="4"/>
        <v>0</v>
      </c>
      <c r="O51" s="178"/>
    </row>
    <row r="52" spans="1:15" ht="20.25" customHeight="1" x14ac:dyDescent="0.2">
      <c r="A52" s="151"/>
      <c r="B52" s="154"/>
      <c r="C52" s="156"/>
      <c r="D52" s="156"/>
      <c r="E52" s="19" t="s">
        <v>48</v>
      </c>
      <c r="F52" s="109"/>
      <c r="G52" s="44"/>
      <c r="H52" s="44"/>
      <c r="I52" s="44"/>
      <c r="J52" s="44"/>
      <c r="K52" s="44"/>
      <c r="L52" s="44"/>
      <c r="M52" s="44"/>
      <c r="N52" s="44"/>
      <c r="O52" s="179"/>
    </row>
    <row r="53" spans="1:15" ht="33" customHeight="1" x14ac:dyDescent="0.2">
      <c r="A53" s="151"/>
      <c r="B53" s="154"/>
      <c r="C53" s="156"/>
      <c r="D53" s="156"/>
      <c r="E53" s="20" t="s">
        <v>56</v>
      </c>
      <c r="F53" s="77">
        <v>0</v>
      </c>
      <c r="G53" s="36"/>
      <c r="H53" s="36"/>
      <c r="I53" s="36"/>
      <c r="J53" s="36"/>
      <c r="K53" s="36"/>
      <c r="L53" s="36"/>
      <c r="M53" s="36"/>
      <c r="N53" s="36"/>
      <c r="O53" s="179"/>
    </row>
    <row r="54" spans="1:15" ht="38.25" x14ac:dyDescent="0.2">
      <c r="A54" s="151"/>
      <c r="B54" s="154"/>
      <c r="C54" s="156"/>
      <c r="D54" s="156"/>
      <c r="E54" s="21" t="s">
        <v>57</v>
      </c>
      <c r="F54" s="77">
        <v>0</v>
      </c>
      <c r="G54" s="36"/>
      <c r="H54" s="36"/>
      <c r="I54" s="36"/>
      <c r="J54" s="36"/>
      <c r="K54" s="36"/>
      <c r="L54" s="36"/>
      <c r="M54" s="36"/>
      <c r="N54" s="36"/>
      <c r="O54" s="179"/>
    </row>
    <row r="55" spans="1:15" ht="40.5" customHeight="1" x14ac:dyDescent="0.2">
      <c r="A55" s="151"/>
      <c r="B55" s="154"/>
      <c r="C55" s="156"/>
      <c r="D55" s="156"/>
      <c r="E55" s="22" t="s">
        <v>58</v>
      </c>
      <c r="F55" s="77">
        <v>0</v>
      </c>
      <c r="G55" s="36"/>
      <c r="H55" s="36"/>
      <c r="I55" s="36"/>
      <c r="J55" s="36"/>
      <c r="K55" s="36"/>
      <c r="L55" s="36"/>
      <c r="M55" s="36"/>
      <c r="N55" s="36"/>
      <c r="O55" s="179"/>
    </row>
    <row r="56" spans="1:15" ht="25.5" x14ac:dyDescent="0.2">
      <c r="A56" s="151"/>
      <c r="B56" s="154"/>
      <c r="C56" s="156"/>
      <c r="D56" s="156"/>
      <c r="E56" s="20" t="s">
        <v>59</v>
      </c>
      <c r="F56" s="77">
        <v>0</v>
      </c>
      <c r="G56" s="36">
        <v>0</v>
      </c>
      <c r="H56" s="36">
        <v>0</v>
      </c>
      <c r="I56" s="36"/>
      <c r="J56" s="36"/>
      <c r="K56" s="36"/>
      <c r="L56" s="36"/>
      <c r="M56" s="36"/>
      <c r="N56" s="36"/>
      <c r="O56" s="179"/>
    </row>
    <row r="57" spans="1:15" ht="36" customHeight="1" x14ac:dyDescent="0.2">
      <c r="A57" s="152"/>
      <c r="B57" s="154"/>
      <c r="C57" s="157"/>
      <c r="D57" s="157"/>
      <c r="E57" s="22" t="s">
        <v>60</v>
      </c>
      <c r="F57" s="77">
        <v>0</v>
      </c>
      <c r="G57" s="36"/>
      <c r="H57" s="36"/>
      <c r="I57" s="36"/>
      <c r="J57" s="36"/>
      <c r="K57" s="36"/>
      <c r="L57" s="36"/>
      <c r="M57" s="36"/>
      <c r="N57" s="36"/>
      <c r="O57" s="180"/>
    </row>
    <row r="58" spans="1:15" ht="15.75" customHeight="1" x14ac:dyDescent="0.2">
      <c r="A58" s="189" t="s">
        <v>231</v>
      </c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1"/>
    </row>
    <row r="59" spans="1:15" ht="12.75" customHeight="1" x14ac:dyDescent="0.2">
      <c r="A59" s="150" t="s">
        <v>146</v>
      </c>
      <c r="B59" s="153" t="s">
        <v>99</v>
      </c>
      <c r="C59" s="155" t="s">
        <v>109</v>
      </c>
      <c r="D59" s="155" t="s">
        <v>115</v>
      </c>
      <c r="E59" s="18" t="s">
        <v>55</v>
      </c>
      <c r="F59" s="77">
        <f t="shared" ref="F59:N59" si="5">F61+F62+F63+F64+F65</f>
        <v>0</v>
      </c>
      <c r="G59" s="36">
        <f t="shared" si="5"/>
        <v>0</v>
      </c>
      <c r="H59" s="36">
        <f t="shared" si="5"/>
        <v>0</v>
      </c>
      <c r="I59" s="36">
        <f t="shared" si="5"/>
        <v>0</v>
      </c>
      <c r="J59" s="36">
        <f t="shared" si="5"/>
        <v>0</v>
      </c>
      <c r="K59" s="36">
        <f t="shared" si="5"/>
        <v>0</v>
      </c>
      <c r="L59" s="36">
        <f t="shared" si="5"/>
        <v>0</v>
      </c>
      <c r="M59" s="36">
        <f t="shared" si="5"/>
        <v>0</v>
      </c>
      <c r="N59" s="36">
        <f t="shared" si="5"/>
        <v>0</v>
      </c>
      <c r="O59" s="178"/>
    </row>
    <row r="60" spans="1:15" x14ac:dyDescent="0.2">
      <c r="A60" s="151"/>
      <c r="B60" s="154"/>
      <c r="C60" s="156"/>
      <c r="D60" s="156"/>
      <c r="E60" s="19" t="s">
        <v>48</v>
      </c>
      <c r="F60" s="109"/>
      <c r="G60" s="44"/>
      <c r="H60" s="44"/>
      <c r="I60" s="44"/>
      <c r="J60" s="44"/>
      <c r="K60" s="44"/>
      <c r="L60" s="44"/>
      <c r="M60" s="44"/>
      <c r="N60" s="44"/>
      <c r="O60" s="179"/>
    </row>
    <row r="61" spans="1:15" ht="25.5" x14ac:dyDescent="0.2">
      <c r="A61" s="151"/>
      <c r="B61" s="154"/>
      <c r="C61" s="156"/>
      <c r="D61" s="156"/>
      <c r="E61" s="20" t="s">
        <v>56</v>
      </c>
      <c r="F61" s="77">
        <v>0</v>
      </c>
      <c r="G61" s="36"/>
      <c r="H61" s="36"/>
      <c r="I61" s="36"/>
      <c r="J61" s="36"/>
      <c r="K61" s="36"/>
      <c r="L61" s="36"/>
      <c r="M61" s="36"/>
      <c r="N61" s="36"/>
      <c r="O61" s="179"/>
    </row>
    <row r="62" spans="1:15" ht="38.25" x14ac:dyDescent="0.2">
      <c r="A62" s="151"/>
      <c r="B62" s="154"/>
      <c r="C62" s="156"/>
      <c r="D62" s="156"/>
      <c r="E62" s="21" t="s">
        <v>57</v>
      </c>
      <c r="F62" s="77">
        <v>0</v>
      </c>
      <c r="G62" s="36"/>
      <c r="H62" s="36"/>
      <c r="I62" s="36"/>
      <c r="J62" s="36"/>
      <c r="K62" s="36"/>
      <c r="L62" s="36"/>
      <c r="M62" s="36"/>
      <c r="N62" s="36"/>
      <c r="O62" s="179"/>
    </row>
    <row r="63" spans="1:15" ht="39" customHeight="1" x14ac:dyDescent="0.2">
      <c r="A63" s="151"/>
      <c r="B63" s="154"/>
      <c r="C63" s="156"/>
      <c r="D63" s="156"/>
      <c r="E63" s="22" t="s">
        <v>58</v>
      </c>
      <c r="F63" s="77">
        <v>0</v>
      </c>
      <c r="G63" s="36"/>
      <c r="H63" s="36"/>
      <c r="I63" s="36"/>
      <c r="J63" s="36"/>
      <c r="K63" s="36"/>
      <c r="L63" s="36"/>
      <c r="M63" s="36"/>
      <c r="N63" s="36"/>
      <c r="O63" s="179"/>
    </row>
    <row r="64" spans="1:15" ht="25.5" x14ac:dyDescent="0.2">
      <c r="A64" s="151"/>
      <c r="B64" s="154"/>
      <c r="C64" s="156"/>
      <c r="D64" s="156"/>
      <c r="E64" s="20" t="s">
        <v>59</v>
      </c>
      <c r="F64" s="77">
        <v>0</v>
      </c>
      <c r="G64" s="36">
        <v>0</v>
      </c>
      <c r="H64" s="36">
        <v>0</v>
      </c>
      <c r="I64" s="36"/>
      <c r="J64" s="36"/>
      <c r="K64" s="36"/>
      <c r="L64" s="36"/>
      <c r="M64" s="36"/>
      <c r="N64" s="36"/>
      <c r="O64" s="179"/>
    </row>
    <row r="65" spans="1:15" ht="27" customHeight="1" x14ac:dyDescent="0.2">
      <c r="A65" s="152"/>
      <c r="B65" s="154"/>
      <c r="C65" s="157"/>
      <c r="D65" s="157"/>
      <c r="E65" s="22" t="s">
        <v>60</v>
      </c>
      <c r="F65" s="77">
        <v>0</v>
      </c>
      <c r="G65" s="36"/>
      <c r="H65" s="36"/>
      <c r="I65" s="36"/>
      <c r="J65" s="36"/>
      <c r="K65" s="36"/>
      <c r="L65" s="36"/>
      <c r="M65" s="36"/>
      <c r="N65" s="36"/>
      <c r="O65" s="180"/>
    </row>
    <row r="66" spans="1:15" ht="16.5" customHeight="1" x14ac:dyDescent="0.2">
      <c r="A66" s="189" t="s">
        <v>232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1"/>
    </row>
    <row r="67" spans="1:15" ht="12.75" customHeight="1" x14ac:dyDescent="0.2">
      <c r="A67" s="150" t="s">
        <v>3</v>
      </c>
      <c r="B67" s="192" t="s">
        <v>101</v>
      </c>
      <c r="C67" s="155" t="s">
        <v>109</v>
      </c>
      <c r="D67" s="155" t="s">
        <v>115</v>
      </c>
      <c r="E67" s="18" t="s">
        <v>55</v>
      </c>
      <c r="F67" s="77">
        <f t="shared" ref="F67:N67" si="6">F69+F70+F71+F72+F73</f>
        <v>0</v>
      </c>
      <c r="G67" s="36">
        <f t="shared" si="6"/>
        <v>0</v>
      </c>
      <c r="H67" s="36">
        <f t="shared" si="6"/>
        <v>0</v>
      </c>
      <c r="I67" s="36">
        <f t="shared" si="6"/>
        <v>0</v>
      </c>
      <c r="J67" s="36">
        <f t="shared" si="6"/>
        <v>0</v>
      </c>
      <c r="K67" s="36">
        <f t="shared" si="6"/>
        <v>0</v>
      </c>
      <c r="L67" s="36">
        <f t="shared" si="6"/>
        <v>0</v>
      </c>
      <c r="M67" s="36">
        <f t="shared" si="6"/>
        <v>0</v>
      </c>
      <c r="N67" s="36">
        <f t="shared" si="6"/>
        <v>0</v>
      </c>
      <c r="O67" s="178"/>
    </row>
    <row r="68" spans="1:15" x14ac:dyDescent="0.2">
      <c r="A68" s="151"/>
      <c r="B68" s="193"/>
      <c r="C68" s="156"/>
      <c r="D68" s="156"/>
      <c r="E68" s="19" t="s">
        <v>48</v>
      </c>
      <c r="F68" s="109"/>
      <c r="G68" s="44"/>
      <c r="H68" s="44"/>
      <c r="I68" s="44"/>
      <c r="J68" s="44"/>
      <c r="K68" s="44"/>
      <c r="L68" s="44"/>
      <c r="M68" s="44"/>
      <c r="N68" s="44"/>
      <c r="O68" s="179"/>
    </row>
    <row r="69" spans="1:15" ht="25.5" x14ac:dyDescent="0.2">
      <c r="A69" s="151"/>
      <c r="B69" s="193"/>
      <c r="C69" s="156"/>
      <c r="D69" s="156"/>
      <c r="E69" s="20" t="s">
        <v>56</v>
      </c>
      <c r="F69" s="77">
        <v>0</v>
      </c>
      <c r="G69" s="36"/>
      <c r="H69" s="36"/>
      <c r="I69" s="36"/>
      <c r="J69" s="36"/>
      <c r="K69" s="36"/>
      <c r="L69" s="36"/>
      <c r="M69" s="36"/>
      <c r="N69" s="36"/>
      <c r="O69" s="179"/>
    </row>
    <row r="70" spans="1:15" ht="36.75" customHeight="1" x14ac:dyDescent="0.2">
      <c r="A70" s="151"/>
      <c r="B70" s="193"/>
      <c r="C70" s="156"/>
      <c r="D70" s="156"/>
      <c r="E70" s="21" t="s">
        <v>57</v>
      </c>
      <c r="F70" s="77">
        <v>0</v>
      </c>
      <c r="G70" s="36"/>
      <c r="H70" s="36"/>
      <c r="I70" s="36"/>
      <c r="J70" s="36"/>
      <c r="K70" s="36"/>
      <c r="L70" s="36"/>
      <c r="M70" s="36"/>
      <c r="N70" s="36"/>
      <c r="O70" s="179"/>
    </row>
    <row r="71" spans="1:15" ht="39" customHeight="1" x14ac:dyDescent="0.2">
      <c r="A71" s="151"/>
      <c r="B71" s="193"/>
      <c r="C71" s="156"/>
      <c r="D71" s="156"/>
      <c r="E71" s="22" t="s">
        <v>58</v>
      </c>
      <c r="F71" s="77">
        <v>0</v>
      </c>
      <c r="G71" s="36"/>
      <c r="H71" s="36"/>
      <c r="I71" s="36"/>
      <c r="J71" s="36"/>
      <c r="K71" s="36"/>
      <c r="L71" s="36"/>
      <c r="M71" s="36"/>
      <c r="N71" s="36"/>
      <c r="O71" s="179"/>
    </row>
    <row r="72" spans="1:15" ht="25.5" x14ac:dyDescent="0.2">
      <c r="A72" s="151"/>
      <c r="B72" s="193"/>
      <c r="C72" s="156"/>
      <c r="D72" s="156"/>
      <c r="E72" s="20" t="s">
        <v>59</v>
      </c>
      <c r="F72" s="77">
        <v>0</v>
      </c>
      <c r="G72" s="36">
        <v>0</v>
      </c>
      <c r="H72" s="36">
        <v>0</v>
      </c>
      <c r="I72" s="36"/>
      <c r="J72" s="36"/>
      <c r="K72" s="36"/>
      <c r="L72" s="36"/>
      <c r="M72" s="36"/>
      <c r="N72" s="36"/>
      <c r="O72" s="179"/>
    </row>
    <row r="73" spans="1:15" ht="29.25" customHeight="1" x14ac:dyDescent="0.2">
      <c r="A73" s="152"/>
      <c r="B73" s="193"/>
      <c r="C73" s="157"/>
      <c r="D73" s="157"/>
      <c r="E73" s="22" t="s">
        <v>60</v>
      </c>
      <c r="F73" s="77">
        <v>0</v>
      </c>
      <c r="G73" s="36"/>
      <c r="H73" s="36"/>
      <c r="I73" s="36"/>
      <c r="J73" s="36"/>
      <c r="K73" s="36"/>
      <c r="L73" s="36"/>
      <c r="M73" s="36"/>
      <c r="N73" s="36"/>
      <c r="O73" s="180"/>
    </row>
    <row r="74" spans="1:15" ht="16.5" customHeight="1" x14ac:dyDescent="0.2">
      <c r="A74" s="189" t="s">
        <v>119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1"/>
    </row>
    <row r="75" spans="1:15" ht="12.75" customHeight="1" x14ac:dyDescent="0.2">
      <c r="A75" s="150" t="s">
        <v>147</v>
      </c>
      <c r="B75" s="192" t="s">
        <v>78</v>
      </c>
      <c r="C75" s="194" t="s">
        <v>114</v>
      </c>
      <c r="D75" s="155" t="s">
        <v>197</v>
      </c>
      <c r="E75" s="18" t="s">
        <v>55</v>
      </c>
      <c r="F75" s="77">
        <f t="shared" ref="F75:N75" si="7">F77+F78+F79+F80+F81</f>
        <v>200</v>
      </c>
      <c r="G75" s="36">
        <f t="shared" si="7"/>
        <v>6.8588199999999997</v>
      </c>
      <c r="H75" s="36">
        <f t="shared" si="7"/>
        <v>3.4294100000000003</v>
      </c>
      <c r="I75" s="36">
        <f t="shared" si="7"/>
        <v>0</v>
      </c>
      <c r="J75" s="36">
        <f t="shared" si="7"/>
        <v>0</v>
      </c>
      <c r="K75" s="36">
        <f t="shared" si="7"/>
        <v>0</v>
      </c>
      <c r="L75" s="36">
        <f t="shared" si="7"/>
        <v>0</v>
      </c>
      <c r="M75" s="36">
        <f t="shared" si="7"/>
        <v>0</v>
      </c>
      <c r="N75" s="36">
        <f t="shared" si="7"/>
        <v>0</v>
      </c>
      <c r="O75" s="197"/>
    </row>
    <row r="76" spans="1:15" x14ac:dyDescent="0.2">
      <c r="A76" s="151"/>
      <c r="B76" s="193"/>
      <c r="C76" s="195"/>
      <c r="D76" s="156"/>
      <c r="E76" s="19" t="s">
        <v>48</v>
      </c>
      <c r="F76" s="109"/>
      <c r="G76" s="44"/>
      <c r="H76" s="44"/>
      <c r="I76" s="44"/>
      <c r="J76" s="44"/>
      <c r="K76" s="44"/>
      <c r="L76" s="44"/>
      <c r="M76" s="44"/>
      <c r="N76" s="44"/>
      <c r="O76" s="198"/>
    </row>
    <row r="77" spans="1:15" ht="25.5" x14ac:dyDescent="0.2">
      <c r="A77" s="151"/>
      <c r="B77" s="193"/>
      <c r="C77" s="195"/>
      <c r="D77" s="156"/>
      <c r="E77" s="20" t="s">
        <v>56</v>
      </c>
      <c r="F77" s="77">
        <v>0</v>
      </c>
      <c r="G77" s="36"/>
      <c r="H77" s="36"/>
      <c r="I77" s="36"/>
      <c r="J77" s="36"/>
      <c r="K77" s="36"/>
      <c r="L77" s="36"/>
      <c r="M77" s="36"/>
      <c r="N77" s="36"/>
      <c r="O77" s="198"/>
    </row>
    <row r="78" spans="1:15" ht="38.25" x14ac:dyDescent="0.2">
      <c r="A78" s="151"/>
      <c r="B78" s="193"/>
      <c r="C78" s="195"/>
      <c r="D78" s="156"/>
      <c r="E78" s="21" t="s">
        <v>57</v>
      </c>
      <c r="F78" s="77">
        <v>0</v>
      </c>
      <c r="G78" s="36"/>
      <c r="H78" s="36"/>
      <c r="I78" s="36"/>
      <c r="J78" s="36"/>
      <c r="K78" s="36"/>
      <c r="L78" s="36"/>
      <c r="M78" s="36"/>
      <c r="N78" s="36"/>
      <c r="O78" s="198"/>
    </row>
    <row r="79" spans="1:15" ht="38.25" x14ac:dyDescent="0.2">
      <c r="A79" s="151"/>
      <c r="B79" s="193"/>
      <c r="C79" s="195"/>
      <c r="D79" s="156"/>
      <c r="E79" s="22" t="s">
        <v>58</v>
      </c>
      <c r="F79" s="77">
        <v>0</v>
      </c>
      <c r="G79" s="36"/>
      <c r="H79" s="36"/>
      <c r="I79" s="36"/>
      <c r="J79" s="36"/>
      <c r="K79" s="36"/>
      <c r="L79" s="36"/>
      <c r="M79" s="36"/>
      <c r="N79" s="36"/>
      <c r="O79" s="198"/>
    </row>
    <row r="80" spans="1:15" ht="25.5" x14ac:dyDescent="0.2">
      <c r="A80" s="151"/>
      <c r="B80" s="193"/>
      <c r="C80" s="195"/>
      <c r="D80" s="156"/>
      <c r="E80" s="20" t="s">
        <v>59</v>
      </c>
      <c r="F80" s="77">
        <v>200</v>
      </c>
      <c r="G80" s="36">
        <v>6.8588199999999997</v>
      </c>
      <c r="H80" s="36">
        <f>G80/F80*100</f>
        <v>3.4294100000000003</v>
      </c>
      <c r="I80" s="36"/>
      <c r="J80" s="36"/>
      <c r="K80" s="36"/>
      <c r="L80" s="36"/>
      <c r="M80" s="77"/>
      <c r="N80" s="77"/>
      <c r="O80" s="198"/>
    </row>
    <row r="81" spans="1:15" ht="25.5" x14ac:dyDescent="0.2">
      <c r="A81" s="152"/>
      <c r="B81" s="193"/>
      <c r="C81" s="196"/>
      <c r="D81" s="157"/>
      <c r="E81" s="22" t="s">
        <v>60</v>
      </c>
      <c r="F81" s="77">
        <v>0</v>
      </c>
      <c r="G81" s="36"/>
      <c r="H81" s="36"/>
      <c r="I81" s="36"/>
      <c r="J81" s="36"/>
      <c r="K81" s="36"/>
      <c r="L81" s="36"/>
      <c r="M81" s="36"/>
      <c r="N81" s="36"/>
      <c r="O81" s="199"/>
    </row>
    <row r="82" spans="1:15" ht="27" customHeight="1" x14ac:dyDescent="0.2">
      <c r="A82" s="296" t="s">
        <v>240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8"/>
    </row>
    <row r="83" spans="1:15" ht="12.75" customHeight="1" x14ac:dyDescent="0.2">
      <c r="A83" s="150" t="s">
        <v>148</v>
      </c>
      <c r="B83" s="192" t="s">
        <v>77</v>
      </c>
      <c r="C83" s="155" t="s">
        <v>109</v>
      </c>
      <c r="D83" s="155" t="s">
        <v>197</v>
      </c>
      <c r="E83" s="18" t="s">
        <v>55</v>
      </c>
      <c r="F83" s="77">
        <f t="shared" ref="F83:N83" si="8">F85+F86+F87+F88+F89</f>
        <v>65.900000000000006</v>
      </c>
      <c r="G83" s="36">
        <f t="shared" si="8"/>
        <v>45.855800000000002</v>
      </c>
      <c r="H83" s="36">
        <f t="shared" si="8"/>
        <v>69.583915022761758</v>
      </c>
      <c r="I83" s="36">
        <f t="shared" si="8"/>
        <v>0</v>
      </c>
      <c r="J83" s="36">
        <f t="shared" si="8"/>
        <v>0</v>
      </c>
      <c r="K83" s="36">
        <f t="shared" si="8"/>
        <v>0</v>
      </c>
      <c r="L83" s="36">
        <f t="shared" si="8"/>
        <v>0</v>
      </c>
      <c r="M83" s="36">
        <f t="shared" si="8"/>
        <v>0</v>
      </c>
      <c r="N83" s="36">
        <f t="shared" si="8"/>
        <v>0</v>
      </c>
      <c r="O83" s="200"/>
    </row>
    <row r="84" spans="1:15" x14ac:dyDescent="0.2">
      <c r="A84" s="151"/>
      <c r="B84" s="193"/>
      <c r="C84" s="156"/>
      <c r="D84" s="156"/>
      <c r="E84" s="19" t="s">
        <v>48</v>
      </c>
      <c r="F84" s="109"/>
      <c r="G84" s="44"/>
      <c r="H84" s="44"/>
      <c r="I84" s="44"/>
      <c r="J84" s="44"/>
      <c r="K84" s="44"/>
      <c r="L84" s="44"/>
      <c r="M84" s="44"/>
      <c r="N84" s="44"/>
      <c r="O84" s="201"/>
    </row>
    <row r="85" spans="1:15" ht="25.5" x14ac:dyDescent="0.2">
      <c r="A85" s="151"/>
      <c r="B85" s="193"/>
      <c r="C85" s="156"/>
      <c r="D85" s="156"/>
      <c r="E85" s="20" t="s">
        <v>56</v>
      </c>
      <c r="F85" s="77">
        <v>0</v>
      </c>
      <c r="G85" s="36"/>
      <c r="H85" s="36"/>
      <c r="I85" s="36"/>
      <c r="J85" s="36"/>
      <c r="K85" s="36"/>
      <c r="L85" s="36"/>
      <c r="M85" s="36"/>
      <c r="N85" s="36"/>
      <c r="O85" s="201"/>
    </row>
    <row r="86" spans="1:15" ht="38.25" x14ac:dyDescent="0.2">
      <c r="A86" s="151"/>
      <c r="B86" s="193"/>
      <c r="C86" s="156"/>
      <c r="D86" s="156"/>
      <c r="E86" s="21" t="s">
        <v>57</v>
      </c>
      <c r="F86" s="77">
        <v>0</v>
      </c>
      <c r="G86" s="36"/>
      <c r="H86" s="36"/>
      <c r="I86" s="36"/>
      <c r="J86" s="36"/>
      <c r="K86" s="36"/>
      <c r="L86" s="36"/>
      <c r="M86" s="36"/>
      <c r="N86" s="36"/>
      <c r="O86" s="201"/>
    </row>
    <row r="87" spans="1:15" ht="38.25" x14ac:dyDescent="0.2">
      <c r="A87" s="151"/>
      <c r="B87" s="193"/>
      <c r="C87" s="156"/>
      <c r="D87" s="156"/>
      <c r="E87" s="22" t="s">
        <v>58</v>
      </c>
      <c r="F87" s="77">
        <v>0</v>
      </c>
      <c r="G87" s="36"/>
      <c r="H87" s="36"/>
      <c r="I87" s="36"/>
      <c r="J87" s="36"/>
      <c r="K87" s="36"/>
      <c r="L87" s="36"/>
      <c r="M87" s="36"/>
      <c r="N87" s="36"/>
      <c r="O87" s="201"/>
    </row>
    <row r="88" spans="1:15" ht="25.5" x14ac:dyDescent="0.2">
      <c r="A88" s="151"/>
      <c r="B88" s="193"/>
      <c r="C88" s="156"/>
      <c r="D88" s="156"/>
      <c r="E88" s="20" t="s">
        <v>59</v>
      </c>
      <c r="F88" s="77">
        <v>65.900000000000006</v>
      </c>
      <c r="G88" s="36">
        <v>45.855800000000002</v>
      </c>
      <c r="H88" s="36">
        <f>G88/F88*100</f>
        <v>69.583915022761758</v>
      </c>
      <c r="I88" s="36"/>
      <c r="J88" s="36"/>
      <c r="K88" s="36"/>
      <c r="L88" s="36"/>
      <c r="M88" s="77"/>
      <c r="N88" s="36"/>
      <c r="O88" s="201"/>
    </row>
    <row r="89" spans="1:15" ht="25.5" x14ac:dyDescent="0.2">
      <c r="A89" s="152"/>
      <c r="B89" s="193"/>
      <c r="C89" s="157"/>
      <c r="D89" s="157"/>
      <c r="E89" s="22" t="s">
        <v>60</v>
      </c>
      <c r="F89" s="77">
        <v>0</v>
      </c>
      <c r="G89" s="36"/>
      <c r="H89" s="36"/>
      <c r="I89" s="36"/>
      <c r="J89" s="36"/>
      <c r="K89" s="36"/>
      <c r="L89" s="36"/>
      <c r="M89" s="36"/>
      <c r="N89" s="36"/>
      <c r="O89" s="202"/>
    </row>
    <row r="90" spans="1:15" ht="26.25" customHeight="1" x14ac:dyDescent="0.2">
      <c r="A90" s="184" t="s">
        <v>249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3"/>
    </row>
    <row r="91" spans="1:15" ht="12.75" customHeight="1" x14ac:dyDescent="0.2">
      <c r="A91" s="150" t="s">
        <v>149</v>
      </c>
      <c r="B91" s="192" t="s">
        <v>79</v>
      </c>
      <c r="C91" s="155" t="s">
        <v>111</v>
      </c>
      <c r="D91" s="155" t="s">
        <v>111</v>
      </c>
      <c r="E91" s="18" t="s">
        <v>55</v>
      </c>
      <c r="F91" s="77">
        <f t="shared" ref="F91:N91" si="9">F93+F94+F95+F96+F97</f>
        <v>0</v>
      </c>
      <c r="G91" s="36">
        <f t="shared" si="9"/>
        <v>0</v>
      </c>
      <c r="H91" s="36">
        <f t="shared" si="9"/>
        <v>0</v>
      </c>
      <c r="I91" s="36">
        <f t="shared" si="9"/>
        <v>0</v>
      </c>
      <c r="J91" s="36">
        <f t="shared" si="9"/>
        <v>0</v>
      </c>
      <c r="K91" s="36">
        <f t="shared" si="9"/>
        <v>0</v>
      </c>
      <c r="L91" s="36">
        <f t="shared" si="9"/>
        <v>0</v>
      </c>
      <c r="M91" s="36">
        <f t="shared" si="9"/>
        <v>0</v>
      </c>
      <c r="N91" s="36">
        <f t="shared" si="9"/>
        <v>0</v>
      </c>
      <c r="O91" s="200"/>
    </row>
    <row r="92" spans="1:15" x14ac:dyDescent="0.2">
      <c r="A92" s="151"/>
      <c r="B92" s="193"/>
      <c r="C92" s="156"/>
      <c r="D92" s="156"/>
      <c r="E92" s="19" t="s">
        <v>48</v>
      </c>
      <c r="F92" s="109"/>
      <c r="G92" s="44"/>
      <c r="H92" s="44"/>
      <c r="I92" s="44"/>
      <c r="J92" s="44"/>
      <c r="K92" s="44"/>
      <c r="L92" s="44"/>
      <c r="M92" s="44"/>
      <c r="N92" s="44"/>
      <c r="O92" s="201"/>
    </row>
    <row r="93" spans="1:15" ht="25.5" x14ac:dyDescent="0.2">
      <c r="A93" s="151"/>
      <c r="B93" s="193"/>
      <c r="C93" s="156"/>
      <c r="D93" s="156"/>
      <c r="E93" s="20" t="s">
        <v>56</v>
      </c>
      <c r="F93" s="77">
        <v>0</v>
      </c>
      <c r="G93" s="36"/>
      <c r="H93" s="36"/>
      <c r="I93" s="36"/>
      <c r="J93" s="36"/>
      <c r="K93" s="36"/>
      <c r="L93" s="36"/>
      <c r="M93" s="36"/>
      <c r="N93" s="36"/>
      <c r="O93" s="201"/>
    </row>
    <row r="94" spans="1:15" ht="38.25" x14ac:dyDescent="0.2">
      <c r="A94" s="151"/>
      <c r="B94" s="193"/>
      <c r="C94" s="156"/>
      <c r="D94" s="156"/>
      <c r="E94" s="21" t="s">
        <v>57</v>
      </c>
      <c r="F94" s="77">
        <v>0</v>
      </c>
      <c r="G94" s="36"/>
      <c r="H94" s="36"/>
      <c r="I94" s="36"/>
      <c r="J94" s="36"/>
      <c r="K94" s="36"/>
      <c r="L94" s="36"/>
      <c r="M94" s="36"/>
      <c r="N94" s="36"/>
      <c r="O94" s="201"/>
    </row>
    <row r="95" spans="1:15" ht="38.25" x14ac:dyDescent="0.2">
      <c r="A95" s="151"/>
      <c r="B95" s="193"/>
      <c r="C95" s="156"/>
      <c r="D95" s="156"/>
      <c r="E95" s="22" t="s">
        <v>58</v>
      </c>
      <c r="F95" s="77">
        <v>0</v>
      </c>
      <c r="G95" s="36"/>
      <c r="H95" s="36"/>
      <c r="I95" s="36"/>
      <c r="J95" s="36"/>
      <c r="K95" s="36"/>
      <c r="L95" s="36"/>
      <c r="M95" s="36"/>
      <c r="N95" s="36"/>
      <c r="O95" s="201"/>
    </row>
    <row r="96" spans="1:15" ht="25.5" x14ac:dyDescent="0.2">
      <c r="A96" s="151"/>
      <c r="B96" s="193"/>
      <c r="C96" s="156"/>
      <c r="D96" s="156"/>
      <c r="E96" s="20" t="s">
        <v>59</v>
      </c>
      <c r="F96" s="77">
        <v>0</v>
      </c>
      <c r="G96" s="36">
        <v>0</v>
      </c>
      <c r="H96" s="36">
        <v>0</v>
      </c>
      <c r="I96" s="36"/>
      <c r="J96" s="36"/>
      <c r="K96" s="36"/>
      <c r="L96" s="36"/>
      <c r="M96" s="36"/>
      <c r="N96" s="36"/>
      <c r="O96" s="201"/>
    </row>
    <row r="97" spans="1:15" ht="25.5" x14ac:dyDescent="0.2">
      <c r="A97" s="152"/>
      <c r="B97" s="193"/>
      <c r="C97" s="157"/>
      <c r="D97" s="157"/>
      <c r="E97" s="22" t="s">
        <v>60</v>
      </c>
      <c r="F97" s="77">
        <v>0</v>
      </c>
      <c r="G97" s="36"/>
      <c r="H97" s="36"/>
      <c r="I97" s="36"/>
      <c r="J97" s="36"/>
      <c r="K97" s="36"/>
      <c r="L97" s="36"/>
      <c r="M97" s="36"/>
      <c r="N97" s="36"/>
      <c r="O97" s="202"/>
    </row>
    <row r="98" spans="1:15" ht="16.5" customHeight="1" x14ac:dyDescent="0.2">
      <c r="A98" s="189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</row>
    <row r="99" spans="1:15" ht="38.25" x14ac:dyDescent="0.2">
      <c r="A99" s="207" t="s">
        <v>61</v>
      </c>
      <c r="B99" s="208"/>
      <c r="C99" s="208"/>
      <c r="D99" s="209"/>
      <c r="E99" s="23" t="s">
        <v>62</v>
      </c>
      <c r="F99" s="110">
        <f t="shared" ref="F99:N99" si="10">F101+F102+F103+F104+F105</f>
        <v>415.9</v>
      </c>
      <c r="G99" s="37">
        <f t="shared" si="10"/>
        <v>74.714619999999996</v>
      </c>
      <c r="H99" s="37">
        <f t="shared" si="10"/>
        <v>17.964563597018515</v>
      </c>
      <c r="I99" s="37">
        <f t="shared" si="10"/>
        <v>0</v>
      </c>
      <c r="J99" s="37">
        <f t="shared" si="10"/>
        <v>0</v>
      </c>
      <c r="K99" s="37">
        <f t="shared" si="10"/>
        <v>0</v>
      </c>
      <c r="L99" s="37">
        <f t="shared" si="10"/>
        <v>0</v>
      </c>
      <c r="M99" s="37">
        <f t="shared" si="10"/>
        <v>0</v>
      </c>
      <c r="N99" s="37">
        <f t="shared" si="10"/>
        <v>0</v>
      </c>
      <c r="O99" s="216"/>
    </row>
    <row r="100" spans="1:15" x14ac:dyDescent="0.2">
      <c r="A100" s="210"/>
      <c r="B100" s="211"/>
      <c r="C100" s="211"/>
      <c r="D100" s="212"/>
      <c r="E100" s="24" t="s">
        <v>48</v>
      </c>
      <c r="F100" s="111"/>
      <c r="G100" s="45"/>
      <c r="H100" s="46"/>
      <c r="I100" s="45"/>
      <c r="J100" s="45"/>
      <c r="K100" s="45"/>
      <c r="L100" s="45"/>
      <c r="M100" s="45"/>
      <c r="N100" s="46"/>
      <c r="O100" s="217"/>
    </row>
    <row r="101" spans="1:15" ht="25.5" x14ac:dyDescent="0.2">
      <c r="A101" s="210"/>
      <c r="B101" s="211"/>
      <c r="C101" s="211"/>
      <c r="D101" s="212"/>
      <c r="E101" s="25" t="s">
        <v>56</v>
      </c>
      <c r="F101" s="77">
        <f>F29+F37+F45+F77+F85+F93</f>
        <v>0</v>
      </c>
      <c r="G101" s="41"/>
      <c r="H101" s="43"/>
      <c r="I101" s="41"/>
      <c r="J101" s="43"/>
      <c r="K101" s="41"/>
      <c r="L101" s="43"/>
      <c r="M101" s="41"/>
      <c r="N101" s="43"/>
      <c r="O101" s="218"/>
    </row>
    <row r="102" spans="1:15" ht="38.25" x14ac:dyDescent="0.2">
      <c r="A102" s="210"/>
      <c r="B102" s="211"/>
      <c r="C102" s="211"/>
      <c r="D102" s="212"/>
      <c r="E102" s="91" t="s">
        <v>57</v>
      </c>
      <c r="F102" s="77">
        <f>F30+F38+F46+F78+F86+F94</f>
        <v>0</v>
      </c>
      <c r="G102" s="47"/>
      <c r="H102" s="48"/>
      <c r="I102" s="47"/>
      <c r="J102" s="49"/>
      <c r="K102" s="47"/>
      <c r="L102" s="49"/>
      <c r="M102" s="47"/>
      <c r="N102" s="49"/>
      <c r="O102" s="218"/>
    </row>
    <row r="103" spans="1:15" ht="38.25" x14ac:dyDescent="0.2">
      <c r="A103" s="210"/>
      <c r="B103" s="211"/>
      <c r="C103" s="211"/>
      <c r="D103" s="212"/>
      <c r="E103" s="90" t="s">
        <v>58</v>
      </c>
      <c r="F103" s="77">
        <f>F31+F39+F47+F79+F87+F95</f>
        <v>0</v>
      </c>
      <c r="G103" s="50"/>
      <c r="H103" s="50"/>
      <c r="I103" s="50"/>
      <c r="J103" s="50"/>
      <c r="K103" s="50"/>
      <c r="L103" s="50"/>
      <c r="M103" s="50"/>
      <c r="N103" s="50"/>
      <c r="O103" s="218"/>
    </row>
    <row r="104" spans="1:15" ht="25.5" x14ac:dyDescent="0.2">
      <c r="A104" s="210"/>
      <c r="B104" s="211"/>
      <c r="C104" s="211"/>
      <c r="D104" s="212"/>
      <c r="E104" s="25" t="s">
        <v>59</v>
      </c>
      <c r="F104" s="77">
        <f>F27+F35+F43+F51+F59+F67+F75+F83+F91</f>
        <v>415.9</v>
      </c>
      <c r="G104" s="39">
        <f>G32+G40+G48+G64+G72+G80+G88+G96</f>
        <v>74.714619999999996</v>
      </c>
      <c r="H104" s="40">
        <f>G104/F104*100</f>
        <v>17.964563597018515</v>
      </c>
      <c r="I104" s="39">
        <f>I32+I40+I48+I56+I64+I72+I80+I88+I96</f>
        <v>0</v>
      </c>
      <c r="J104" s="40">
        <f>I104/F104*100</f>
        <v>0</v>
      </c>
      <c r="K104" s="39">
        <f>K32+K40+K48+K56+K64+K72+K80+K88+K96</f>
        <v>0</v>
      </c>
      <c r="L104" s="40">
        <f>K104/F104*100</f>
        <v>0</v>
      </c>
      <c r="M104" s="39">
        <f>M32+M40+M48+M56+M64+M72+M80+M88+M96</f>
        <v>0</v>
      </c>
      <c r="N104" s="40">
        <f>M104/F104*100</f>
        <v>0</v>
      </c>
      <c r="O104" s="218"/>
    </row>
    <row r="105" spans="1:15" ht="25.5" x14ac:dyDescent="0.2">
      <c r="A105" s="213"/>
      <c r="B105" s="214"/>
      <c r="C105" s="214"/>
      <c r="D105" s="215"/>
      <c r="E105" s="90" t="s">
        <v>60</v>
      </c>
      <c r="F105" s="77">
        <f>F33+F41+F49+F81+F89+F97</f>
        <v>0</v>
      </c>
      <c r="G105" s="42"/>
      <c r="H105" s="51"/>
      <c r="I105" s="52"/>
      <c r="J105" s="43"/>
      <c r="K105" s="42"/>
      <c r="L105" s="43"/>
      <c r="M105" s="42"/>
      <c r="N105" s="43"/>
      <c r="O105" s="218"/>
    </row>
    <row r="106" spans="1:15" ht="16.5" customHeight="1" x14ac:dyDescent="0.2">
      <c r="A106" s="165" t="s">
        <v>153</v>
      </c>
      <c r="B106" s="166"/>
      <c r="C106" s="166"/>
      <c r="D106" s="166"/>
      <c r="E106" s="166"/>
      <c r="F106" s="166"/>
      <c r="G106" s="219"/>
      <c r="H106" s="219"/>
      <c r="I106" s="219"/>
      <c r="J106" s="219"/>
      <c r="K106" s="219"/>
      <c r="L106" s="219"/>
      <c r="M106" s="219"/>
      <c r="N106" s="219"/>
      <c r="O106" s="220"/>
    </row>
    <row r="107" spans="1:15" ht="17.25" customHeight="1" x14ac:dyDescent="0.2">
      <c r="A107" s="165" t="s">
        <v>157</v>
      </c>
      <c r="B107" s="166"/>
      <c r="C107" s="166"/>
      <c r="D107" s="166"/>
      <c r="E107" s="166"/>
      <c r="F107" s="166"/>
      <c r="G107" s="167"/>
      <c r="H107" s="167"/>
      <c r="I107" s="167"/>
      <c r="J107" s="167"/>
      <c r="K107" s="167"/>
      <c r="L107" s="167"/>
      <c r="M107" s="167"/>
      <c r="N107" s="221"/>
      <c r="O107" s="168"/>
    </row>
    <row r="108" spans="1:15" ht="12.75" customHeight="1" x14ac:dyDescent="0.2">
      <c r="A108" s="150" t="s">
        <v>63</v>
      </c>
      <c r="B108" s="169" t="s">
        <v>160</v>
      </c>
      <c r="C108" s="170"/>
      <c r="D108" s="171"/>
      <c r="E108" s="18" t="s">
        <v>55</v>
      </c>
      <c r="F108" s="77">
        <f t="shared" ref="F108:N108" si="11">F110+F111+F112+F113+F114</f>
        <v>479.4</v>
      </c>
      <c r="G108" s="36">
        <f t="shared" si="11"/>
        <v>0</v>
      </c>
      <c r="H108" s="36">
        <f t="shared" si="11"/>
        <v>0</v>
      </c>
      <c r="I108" s="36">
        <f t="shared" si="11"/>
        <v>0</v>
      </c>
      <c r="J108" s="36">
        <f t="shared" si="11"/>
        <v>0</v>
      </c>
      <c r="K108" s="36">
        <f t="shared" si="11"/>
        <v>0</v>
      </c>
      <c r="L108" s="36">
        <f t="shared" si="11"/>
        <v>0</v>
      </c>
      <c r="M108" s="36">
        <f t="shared" si="11"/>
        <v>0</v>
      </c>
      <c r="N108" s="36">
        <f t="shared" si="11"/>
        <v>0</v>
      </c>
      <c r="O108" s="178"/>
    </row>
    <row r="109" spans="1:15" ht="21" customHeight="1" x14ac:dyDescent="0.2">
      <c r="A109" s="151"/>
      <c r="B109" s="172"/>
      <c r="C109" s="173"/>
      <c r="D109" s="174"/>
      <c r="E109" s="19" t="s">
        <v>48</v>
      </c>
      <c r="F109" s="109"/>
      <c r="G109" s="44"/>
      <c r="H109" s="44"/>
      <c r="I109" s="44"/>
      <c r="J109" s="44"/>
      <c r="K109" s="44"/>
      <c r="L109" s="44"/>
      <c r="M109" s="44"/>
      <c r="N109" s="44"/>
      <c r="O109" s="179"/>
    </row>
    <row r="110" spans="1:15" ht="25.5" x14ac:dyDescent="0.2">
      <c r="A110" s="151"/>
      <c r="B110" s="172"/>
      <c r="C110" s="173"/>
      <c r="D110" s="174"/>
      <c r="E110" s="20" t="s">
        <v>56</v>
      </c>
      <c r="F110" s="77">
        <v>0</v>
      </c>
      <c r="G110" s="36"/>
      <c r="H110" s="36"/>
      <c r="I110" s="36"/>
      <c r="J110" s="36"/>
      <c r="K110" s="36"/>
      <c r="L110" s="36"/>
      <c r="M110" s="36"/>
      <c r="N110" s="36"/>
      <c r="O110" s="179"/>
    </row>
    <row r="111" spans="1:15" ht="38.25" x14ac:dyDescent="0.2">
      <c r="A111" s="151"/>
      <c r="B111" s="172"/>
      <c r="C111" s="173"/>
      <c r="D111" s="174"/>
      <c r="E111" s="21" t="s">
        <v>57</v>
      </c>
      <c r="F111" s="77">
        <v>0</v>
      </c>
      <c r="G111" s="36"/>
      <c r="H111" s="36"/>
      <c r="I111" s="36"/>
      <c r="J111" s="36"/>
      <c r="K111" s="36"/>
      <c r="L111" s="36"/>
      <c r="M111" s="36"/>
      <c r="N111" s="36"/>
      <c r="O111" s="179"/>
    </row>
    <row r="112" spans="1:15" ht="44.25" customHeight="1" x14ac:dyDescent="0.2">
      <c r="A112" s="151"/>
      <c r="B112" s="172"/>
      <c r="C112" s="173"/>
      <c r="D112" s="174"/>
      <c r="E112" s="22" t="s">
        <v>58</v>
      </c>
      <c r="F112" s="77">
        <v>0</v>
      </c>
      <c r="G112" s="36"/>
      <c r="H112" s="36"/>
      <c r="I112" s="36"/>
      <c r="J112" s="36"/>
      <c r="K112" s="36"/>
      <c r="L112" s="36"/>
      <c r="M112" s="36"/>
      <c r="N112" s="36"/>
      <c r="O112" s="179"/>
    </row>
    <row r="113" spans="1:15" ht="25.5" x14ac:dyDescent="0.2">
      <c r="A113" s="151"/>
      <c r="B113" s="172"/>
      <c r="C113" s="173"/>
      <c r="D113" s="174"/>
      <c r="E113" s="20" t="s">
        <v>59</v>
      </c>
      <c r="F113" s="77">
        <f>F120+F128+F136+F144</f>
        <v>479.4</v>
      </c>
      <c r="G113" s="36">
        <f>G120+G128</f>
        <v>0</v>
      </c>
      <c r="H113" s="65">
        <f>G113/F113*100</f>
        <v>0</v>
      </c>
      <c r="I113" s="36">
        <f>I120+I128</f>
        <v>0</v>
      </c>
      <c r="J113" s="65">
        <f>I113/F113*100</f>
        <v>0</v>
      </c>
      <c r="K113" s="36">
        <f>K120+K128</f>
        <v>0</v>
      </c>
      <c r="L113" s="65">
        <f>K113/F113*100</f>
        <v>0</v>
      </c>
      <c r="M113" s="69">
        <f>M120+M128</f>
        <v>0</v>
      </c>
      <c r="N113" s="70">
        <f>M113/F113*100</f>
        <v>0</v>
      </c>
      <c r="O113" s="179"/>
    </row>
    <row r="114" spans="1:15" ht="30" customHeight="1" x14ac:dyDescent="0.2">
      <c r="A114" s="152"/>
      <c r="B114" s="175"/>
      <c r="C114" s="176"/>
      <c r="D114" s="177"/>
      <c r="E114" s="22" t="s">
        <v>60</v>
      </c>
      <c r="F114" s="77">
        <v>0</v>
      </c>
      <c r="G114" s="36"/>
      <c r="H114" s="36"/>
      <c r="I114" s="36"/>
      <c r="J114" s="36"/>
      <c r="K114" s="36"/>
      <c r="L114" s="36"/>
      <c r="M114" s="36"/>
      <c r="N114" s="36"/>
      <c r="O114" s="180"/>
    </row>
    <row r="115" spans="1:15" ht="12.75" customHeight="1" x14ac:dyDescent="0.2">
      <c r="A115" s="150" t="s">
        <v>154</v>
      </c>
      <c r="B115" s="192" t="s">
        <v>80</v>
      </c>
      <c r="C115" s="299" t="s">
        <v>12</v>
      </c>
      <c r="D115" s="155" t="s">
        <v>111</v>
      </c>
      <c r="E115" s="26" t="s">
        <v>55</v>
      </c>
      <c r="F115" s="112">
        <f t="shared" ref="F115:N115" si="12">F117+F118+F119+F120+F121</f>
        <v>349.4</v>
      </c>
      <c r="G115" s="53">
        <f t="shared" si="12"/>
        <v>0</v>
      </c>
      <c r="H115" s="53">
        <f t="shared" si="12"/>
        <v>0</v>
      </c>
      <c r="I115" s="53">
        <f t="shared" si="12"/>
        <v>0</v>
      </c>
      <c r="J115" s="53">
        <f t="shared" si="12"/>
        <v>0</v>
      </c>
      <c r="K115" s="53">
        <f t="shared" si="12"/>
        <v>0</v>
      </c>
      <c r="L115" s="53">
        <f t="shared" si="12"/>
        <v>0</v>
      </c>
      <c r="M115" s="53">
        <f t="shared" si="12"/>
        <v>0</v>
      </c>
      <c r="N115" s="53">
        <f t="shared" si="12"/>
        <v>0</v>
      </c>
      <c r="O115" s="203"/>
    </row>
    <row r="116" spans="1:15" x14ac:dyDescent="0.2">
      <c r="A116" s="151"/>
      <c r="B116" s="193"/>
      <c r="C116" s="300"/>
      <c r="D116" s="156"/>
      <c r="E116" s="24" t="s">
        <v>48</v>
      </c>
      <c r="F116" s="111"/>
      <c r="G116" s="45"/>
      <c r="H116" s="45"/>
      <c r="I116" s="45"/>
      <c r="J116" s="45"/>
      <c r="K116" s="45"/>
      <c r="L116" s="45"/>
      <c r="M116" s="45"/>
      <c r="N116" s="46"/>
      <c r="O116" s="203"/>
    </row>
    <row r="117" spans="1:15" ht="25.5" x14ac:dyDescent="0.2">
      <c r="A117" s="151"/>
      <c r="B117" s="193"/>
      <c r="C117" s="300"/>
      <c r="D117" s="156"/>
      <c r="E117" s="25" t="s">
        <v>56</v>
      </c>
      <c r="F117" s="77">
        <v>0</v>
      </c>
      <c r="G117" s="54"/>
      <c r="H117" s="55"/>
      <c r="I117" s="54"/>
      <c r="J117" s="55"/>
      <c r="K117" s="54"/>
      <c r="L117" s="55"/>
      <c r="M117" s="54"/>
      <c r="N117" s="55"/>
      <c r="O117" s="203"/>
    </row>
    <row r="118" spans="1:15" ht="38.25" x14ac:dyDescent="0.2">
      <c r="A118" s="151"/>
      <c r="B118" s="193"/>
      <c r="C118" s="300"/>
      <c r="D118" s="156"/>
      <c r="E118" s="91" t="s">
        <v>57</v>
      </c>
      <c r="F118" s="77">
        <v>0</v>
      </c>
      <c r="G118" s="54"/>
      <c r="H118" s="55"/>
      <c r="I118" s="54"/>
      <c r="J118" s="55"/>
      <c r="K118" s="54"/>
      <c r="L118" s="55"/>
      <c r="M118" s="54"/>
      <c r="N118" s="55"/>
      <c r="O118" s="203"/>
    </row>
    <row r="119" spans="1:15" ht="38.25" x14ac:dyDescent="0.2">
      <c r="A119" s="151"/>
      <c r="B119" s="193"/>
      <c r="C119" s="300"/>
      <c r="D119" s="156"/>
      <c r="E119" s="90" t="s">
        <v>58</v>
      </c>
      <c r="F119" s="77">
        <v>0</v>
      </c>
      <c r="G119" s="37"/>
      <c r="H119" s="38"/>
      <c r="I119" s="37"/>
      <c r="J119" s="38"/>
      <c r="K119" s="37"/>
      <c r="L119" s="38"/>
      <c r="M119" s="37"/>
      <c r="N119" s="38"/>
      <c r="O119" s="203"/>
    </row>
    <row r="120" spans="1:15" ht="25.5" x14ac:dyDescent="0.2">
      <c r="A120" s="151"/>
      <c r="B120" s="193"/>
      <c r="C120" s="300"/>
      <c r="D120" s="156"/>
      <c r="E120" s="25" t="s">
        <v>59</v>
      </c>
      <c r="F120" s="77">
        <v>349.4</v>
      </c>
      <c r="G120" s="36">
        <v>0</v>
      </c>
      <c r="H120" s="36">
        <f>G120/F120*100</f>
        <v>0</v>
      </c>
      <c r="I120" s="36"/>
      <c r="J120" s="36"/>
      <c r="K120" s="36"/>
      <c r="L120" s="36"/>
      <c r="M120" s="77"/>
      <c r="N120" s="77"/>
      <c r="O120" s="203"/>
    </row>
    <row r="121" spans="1:15" ht="25.5" x14ac:dyDescent="0.2">
      <c r="A121" s="152"/>
      <c r="B121" s="193"/>
      <c r="C121" s="301"/>
      <c r="D121" s="157"/>
      <c r="E121" s="90" t="s">
        <v>60</v>
      </c>
      <c r="F121" s="77">
        <v>0</v>
      </c>
      <c r="G121" s="41"/>
      <c r="H121" s="43"/>
      <c r="I121" s="41"/>
      <c r="J121" s="43"/>
      <c r="K121" s="41"/>
      <c r="L121" s="43"/>
      <c r="M121" s="41"/>
      <c r="N121" s="43"/>
      <c r="O121" s="203"/>
    </row>
    <row r="122" spans="1:15" ht="16.5" customHeight="1" x14ac:dyDescent="0.2">
      <c r="A122" s="204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6"/>
    </row>
    <row r="123" spans="1:15" ht="18.75" customHeight="1" x14ac:dyDescent="0.2">
      <c r="A123" s="150" t="s">
        <v>155</v>
      </c>
      <c r="B123" s="192" t="s">
        <v>102</v>
      </c>
      <c r="C123" s="299" t="s">
        <v>12</v>
      </c>
      <c r="D123" s="155" t="s">
        <v>111</v>
      </c>
      <c r="E123" s="26" t="s">
        <v>55</v>
      </c>
      <c r="F123" s="112">
        <f t="shared" ref="F123:N123" si="13">F125+F126+F127+F128+F129</f>
        <v>0</v>
      </c>
      <c r="G123" s="53">
        <f t="shared" si="13"/>
        <v>0</v>
      </c>
      <c r="H123" s="53">
        <f t="shared" si="13"/>
        <v>0</v>
      </c>
      <c r="I123" s="53">
        <f t="shared" si="13"/>
        <v>0</v>
      </c>
      <c r="J123" s="53">
        <f t="shared" si="13"/>
        <v>0</v>
      </c>
      <c r="K123" s="53">
        <f t="shared" si="13"/>
        <v>0</v>
      </c>
      <c r="L123" s="53">
        <f t="shared" si="13"/>
        <v>0</v>
      </c>
      <c r="M123" s="53">
        <f t="shared" si="13"/>
        <v>0</v>
      </c>
      <c r="N123" s="53">
        <f t="shared" si="13"/>
        <v>0</v>
      </c>
      <c r="O123" s="185"/>
    </row>
    <row r="124" spans="1:15" x14ac:dyDescent="0.2">
      <c r="A124" s="151"/>
      <c r="B124" s="193"/>
      <c r="C124" s="300"/>
      <c r="D124" s="156"/>
      <c r="E124" s="24" t="s">
        <v>48</v>
      </c>
      <c r="F124" s="111"/>
      <c r="G124" s="45"/>
      <c r="H124" s="45"/>
      <c r="I124" s="45"/>
      <c r="J124" s="45"/>
      <c r="K124" s="45"/>
      <c r="L124" s="45"/>
      <c r="M124" s="45"/>
      <c r="N124" s="46"/>
      <c r="O124" s="185"/>
    </row>
    <row r="125" spans="1:15" ht="25.5" x14ac:dyDescent="0.2">
      <c r="A125" s="151"/>
      <c r="B125" s="193"/>
      <c r="C125" s="300"/>
      <c r="D125" s="156"/>
      <c r="E125" s="25" t="s">
        <v>56</v>
      </c>
      <c r="F125" s="77">
        <v>0</v>
      </c>
      <c r="G125" s="54"/>
      <c r="H125" s="55"/>
      <c r="I125" s="54"/>
      <c r="J125" s="55"/>
      <c r="K125" s="54"/>
      <c r="L125" s="55"/>
      <c r="M125" s="54"/>
      <c r="N125" s="55"/>
      <c r="O125" s="185"/>
    </row>
    <row r="126" spans="1:15" ht="38.25" x14ac:dyDescent="0.2">
      <c r="A126" s="151"/>
      <c r="B126" s="193"/>
      <c r="C126" s="300"/>
      <c r="D126" s="156"/>
      <c r="E126" s="91" t="s">
        <v>57</v>
      </c>
      <c r="F126" s="77">
        <v>0</v>
      </c>
      <c r="G126" s="54"/>
      <c r="H126" s="55"/>
      <c r="I126" s="54"/>
      <c r="J126" s="55"/>
      <c r="K126" s="54"/>
      <c r="L126" s="55"/>
      <c r="M126" s="54"/>
      <c r="N126" s="55"/>
      <c r="O126" s="185"/>
    </row>
    <row r="127" spans="1:15" ht="38.25" x14ac:dyDescent="0.2">
      <c r="A127" s="151"/>
      <c r="B127" s="193"/>
      <c r="C127" s="300"/>
      <c r="D127" s="156"/>
      <c r="E127" s="90" t="s">
        <v>58</v>
      </c>
      <c r="F127" s="77">
        <v>0</v>
      </c>
      <c r="G127" s="37"/>
      <c r="H127" s="38"/>
      <c r="I127" s="37"/>
      <c r="J127" s="38"/>
      <c r="K127" s="37"/>
      <c r="L127" s="38"/>
      <c r="M127" s="37"/>
      <c r="N127" s="38"/>
      <c r="O127" s="185"/>
    </row>
    <row r="128" spans="1:15" ht="25.5" x14ac:dyDescent="0.2">
      <c r="A128" s="151"/>
      <c r="B128" s="193"/>
      <c r="C128" s="300"/>
      <c r="D128" s="156"/>
      <c r="E128" s="25" t="s">
        <v>59</v>
      </c>
      <c r="F128" s="77">
        <v>0</v>
      </c>
      <c r="G128" s="36">
        <v>0</v>
      </c>
      <c r="H128" s="36">
        <v>0</v>
      </c>
      <c r="I128" s="36"/>
      <c r="J128" s="36"/>
      <c r="K128" s="36"/>
      <c r="L128" s="36"/>
      <c r="M128" s="36"/>
      <c r="N128" s="36"/>
      <c r="O128" s="185"/>
    </row>
    <row r="129" spans="1:15" ht="25.5" x14ac:dyDescent="0.2">
      <c r="A129" s="152"/>
      <c r="B129" s="193"/>
      <c r="C129" s="301"/>
      <c r="D129" s="157"/>
      <c r="E129" s="90" t="s">
        <v>60</v>
      </c>
      <c r="F129" s="77">
        <v>0</v>
      </c>
      <c r="G129" s="41"/>
      <c r="H129" s="43"/>
      <c r="I129" s="41"/>
      <c r="J129" s="43"/>
      <c r="K129" s="41"/>
      <c r="L129" s="43"/>
      <c r="M129" s="41"/>
      <c r="N129" s="43"/>
      <c r="O129" s="185"/>
    </row>
    <row r="130" spans="1:15" ht="15.75" customHeight="1" x14ac:dyDescent="0.2">
      <c r="A130" s="225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  <c r="M130" s="226"/>
      <c r="N130" s="226"/>
      <c r="O130" s="227"/>
    </row>
    <row r="131" spans="1:15" ht="18.75" customHeight="1" x14ac:dyDescent="0.2">
      <c r="A131" s="150" t="s">
        <v>224</v>
      </c>
      <c r="B131" s="192" t="s">
        <v>226</v>
      </c>
      <c r="C131" s="299" t="s">
        <v>12</v>
      </c>
      <c r="D131" s="155" t="s">
        <v>111</v>
      </c>
      <c r="E131" s="26" t="s">
        <v>55</v>
      </c>
      <c r="F131" s="112">
        <f t="shared" ref="F131:N131" si="14">F133+F134+F135+F136+F137</f>
        <v>100</v>
      </c>
      <c r="G131" s="53">
        <f t="shared" si="14"/>
        <v>0</v>
      </c>
      <c r="H131" s="53">
        <f t="shared" si="14"/>
        <v>0</v>
      </c>
      <c r="I131" s="53">
        <f t="shared" si="14"/>
        <v>0</v>
      </c>
      <c r="J131" s="53">
        <f t="shared" si="14"/>
        <v>0</v>
      </c>
      <c r="K131" s="53">
        <f t="shared" si="14"/>
        <v>0</v>
      </c>
      <c r="L131" s="53">
        <f t="shared" si="14"/>
        <v>0</v>
      </c>
      <c r="M131" s="53">
        <f t="shared" si="14"/>
        <v>0</v>
      </c>
      <c r="N131" s="53">
        <f t="shared" si="14"/>
        <v>0</v>
      </c>
      <c r="O131" s="185"/>
    </row>
    <row r="132" spans="1:15" x14ac:dyDescent="0.2">
      <c r="A132" s="151"/>
      <c r="B132" s="193"/>
      <c r="C132" s="300"/>
      <c r="D132" s="156"/>
      <c r="E132" s="24" t="s">
        <v>48</v>
      </c>
      <c r="F132" s="111"/>
      <c r="G132" s="45"/>
      <c r="H132" s="45"/>
      <c r="I132" s="45"/>
      <c r="J132" s="45"/>
      <c r="K132" s="45"/>
      <c r="L132" s="45"/>
      <c r="M132" s="45"/>
      <c r="N132" s="46"/>
      <c r="O132" s="185"/>
    </row>
    <row r="133" spans="1:15" ht="25.5" x14ac:dyDescent="0.2">
      <c r="A133" s="151"/>
      <c r="B133" s="193"/>
      <c r="C133" s="300"/>
      <c r="D133" s="156"/>
      <c r="E133" s="25" t="s">
        <v>56</v>
      </c>
      <c r="F133" s="77">
        <v>0</v>
      </c>
      <c r="G133" s="54"/>
      <c r="H133" s="55"/>
      <c r="I133" s="54"/>
      <c r="J133" s="55"/>
      <c r="K133" s="54"/>
      <c r="L133" s="55"/>
      <c r="M133" s="54"/>
      <c r="N133" s="55"/>
      <c r="O133" s="185"/>
    </row>
    <row r="134" spans="1:15" ht="38.25" x14ac:dyDescent="0.2">
      <c r="A134" s="151"/>
      <c r="B134" s="193"/>
      <c r="C134" s="300"/>
      <c r="D134" s="156"/>
      <c r="E134" s="91" t="s">
        <v>57</v>
      </c>
      <c r="F134" s="77">
        <v>0</v>
      </c>
      <c r="G134" s="54"/>
      <c r="H134" s="55"/>
      <c r="I134" s="54"/>
      <c r="J134" s="55"/>
      <c r="K134" s="54"/>
      <c r="L134" s="55"/>
      <c r="M134" s="54"/>
      <c r="N134" s="55"/>
      <c r="O134" s="185"/>
    </row>
    <row r="135" spans="1:15" ht="38.25" x14ac:dyDescent="0.2">
      <c r="A135" s="151"/>
      <c r="B135" s="193"/>
      <c r="C135" s="300"/>
      <c r="D135" s="156"/>
      <c r="E135" s="90" t="s">
        <v>58</v>
      </c>
      <c r="F135" s="77">
        <v>0</v>
      </c>
      <c r="G135" s="37"/>
      <c r="H135" s="38"/>
      <c r="I135" s="37"/>
      <c r="J135" s="38"/>
      <c r="K135" s="37"/>
      <c r="L135" s="38"/>
      <c r="M135" s="37"/>
      <c r="N135" s="38"/>
      <c r="O135" s="185"/>
    </row>
    <row r="136" spans="1:15" ht="25.5" x14ac:dyDescent="0.2">
      <c r="A136" s="151"/>
      <c r="B136" s="193"/>
      <c r="C136" s="300"/>
      <c r="D136" s="156"/>
      <c r="E136" s="25" t="s">
        <v>59</v>
      </c>
      <c r="F136" s="77">
        <v>100</v>
      </c>
      <c r="G136" s="36">
        <v>0</v>
      </c>
      <c r="H136" s="36">
        <v>0</v>
      </c>
      <c r="I136" s="36"/>
      <c r="J136" s="36"/>
      <c r="K136" s="36"/>
      <c r="L136" s="36"/>
      <c r="M136" s="36"/>
      <c r="N136" s="36"/>
      <c r="O136" s="185"/>
    </row>
    <row r="137" spans="1:15" ht="25.5" x14ac:dyDescent="0.2">
      <c r="A137" s="152"/>
      <c r="B137" s="193"/>
      <c r="C137" s="301"/>
      <c r="D137" s="157"/>
      <c r="E137" s="90" t="s">
        <v>60</v>
      </c>
      <c r="F137" s="77">
        <v>0</v>
      </c>
      <c r="G137" s="41"/>
      <c r="H137" s="43"/>
      <c r="I137" s="41"/>
      <c r="J137" s="43"/>
      <c r="K137" s="41"/>
      <c r="L137" s="43"/>
      <c r="M137" s="41"/>
      <c r="N137" s="43"/>
      <c r="O137" s="185"/>
    </row>
    <row r="138" spans="1:15" ht="15.75" customHeight="1" x14ac:dyDescent="0.2">
      <c r="A138" s="225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7"/>
    </row>
    <row r="139" spans="1:15" ht="18.75" customHeight="1" x14ac:dyDescent="0.2">
      <c r="A139" s="150" t="s">
        <v>225</v>
      </c>
      <c r="B139" s="192" t="s">
        <v>227</v>
      </c>
      <c r="C139" s="299" t="s">
        <v>12</v>
      </c>
      <c r="D139" s="155" t="s">
        <v>111</v>
      </c>
      <c r="E139" s="26" t="s">
        <v>55</v>
      </c>
      <c r="F139" s="112">
        <f t="shared" ref="F139:N139" si="15">F141+F142+F143+F144+F145</f>
        <v>30</v>
      </c>
      <c r="G139" s="53">
        <f t="shared" si="15"/>
        <v>0</v>
      </c>
      <c r="H139" s="53">
        <f t="shared" si="15"/>
        <v>0</v>
      </c>
      <c r="I139" s="53">
        <f t="shared" si="15"/>
        <v>0</v>
      </c>
      <c r="J139" s="53">
        <f t="shared" si="15"/>
        <v>0</v>
      </c>
      <c r="K139" s="53">
        <f t="shared" si="15"/>
        <v>0</v>
      </c>
      <c r="L139" s="53">
        <f t="shared" si="15"/>
        <v>0</v>
      </c>
      <c r="M139" s="53">
        <f t="shared" si="15"/>
        <v>0</v>
      </c>
      <c r="N139" s="53">
        <f t="shared" si="15"/>
        <v>0</v>
      </c>
      <c r="O139" s="185"/>
    </row>
    <row r="140" spans="1:15" x14ac:dyDescent="0.2">
      <c r="A140" s="151"/>
      <c r="B140" s="193"/>
      <c r="C140" s="300"/>
      <c r="D140" s="156"/>
      <c r="E140" s="24" t="s">
        <v>48</v>
      </c>
      <c r="F140" s="111"/>
      <c r="G140" s="45"/>
      <c r="H140" s="45"/>
      <c r="I140" s="45"/>
      <c r="J140" s="45"/>
      <c r="K140" s="45"/>
      <c r="L140" s="45"/>
      <c r="M140" s="45"/>
      <c r="N140" s="46"/>
      <c r="O140" s="185"/>
    </row>
    <row r="141" spans="1:15" ht="25.5" x14ac:dyDescent="0.2">
      <c r="A141" s="151"/>
      <c r="B141" s="193"/>
      <c r="C141" s="300"/>
      <c r="D141" s="156"/>
      <c r="E141" s="25" t="s">
        <v>56</v>
      </c>
      <c r="F141" s="77">
        <v>0</v>
      </c>
      <c r="G141" s="54"/>
      <c r="H141" s="55"/>
      <c r="I141" s="54"/>
      <c r="J141" s="55"/>
      <c r="K141" s="54"/>
      <c r="L141" s="55"/>
      <c r="M141" s="54"/>
      <c r="N141" s="55"/>
      <c r="O141" s="185"/>
    </row>
    <row r="142" spans="1:15" ht="38.25" x14ac:dyDescent="0.2">
      <c r="A142" s="151"/>
      <c r="B142" s="193"/>
      <c r="C142" s="300"/>
      <c r="D142" s="156"/>
      <c r="E142" s="91" t="s">
        <v>57</v>
      </c>
      <c r="F142" s="77">
        <v>0</v>
      </c>
      <c r="G142" s="54"/>
      <c r="H142" s="55"/>
      <c r="I142" s="54"/>
      <c r="J142" s="55"/>
      <c r="K142" s="54"/>
      <c r="L142" s="55"/>
      <c r="M142" s="54"/>
      <c r="N142" s="55"/>
      <c r="O142" s="185"/>
    </row>
    <row r="143" spans="1:15" ht="38.25" x14ac:dyDescent="0.2">
      <c r="A143" s="151"/>
      <c r="B143" s="193"/>
      <c r="C143" s="300"/>
      <c r="D143" s="156"/>
      <c r="E143" s="90" t="s">
        <v>58</v>
      </c>
      <c r="F143" s="77">
        <v>0</v>
      </c>
      <c r="G143" s="37"/>
      <c r="H143" s="38"/>
      <c r="I143" s="37"/>
      <c r="J143" s="38"/>
      <c r="K143" s="37"/>
      <c r="L143" s="38"/>
      <c r="M143" s="37"/>
      <c r="N143" s="38"/>
      <c r="O143" s="185"/>
    </row>
    <row r="144" spans="1:15" ht="25.5" x14ac:dyDescent="0.2">
      <c r="A144" s="151"/>
      <c r="B144" s="193"/>
      <c r="C144" s="300"/>
      <c r="D144" s="156"/>
      <c r="E144" s="25" t="s">
        <v>59</v>
      </c>
      <c r="F144" s="77">
        <v>30</v>
      </c>
      <c r="G144" s="36">
        <v>0</v>
      </c>
      <c r="H144" s="36">
        <v>0</v>
      </c>
      <c r="I144" s="36"/>
      <c r="J144" s="36"/>
      <c r="K144" s="36"/>
      <c r="L144" s="36"/>
      <c r="M144" s="36"/>
      <c r="N144" s="36"/>
      <c r="O144" s="185"/>
    </row>
    <row r="145" spans="1:15" ht="25.5" x14ac:dyDescent="0.2">
      <c r="A145" s="152"/>
      <c r="B145" s="193"/>
      <c r="C145" s="301"/>
      <c r="D145" s="157"/>
      <c r="E145" s="90" t="s">
        <v>60</v>
      </c>
      <c r="F145" s="77">
        <v>0</v>
      </c>
      <c r="G145" s="41"/>
      <c r="H145" s="43"/>
      <c r="I145" s="41"/>
      <c r="J145" s="43"/>
      <c r="K145" s="41"/>
      <c r="L145" s="43"/>
      <c r="M145" s="41"/>
      <c r="N145" s="43"/>
      <c r="O145" s="185"/>
    </row>
    <row r="146" spans="1:15" ht="15.75" customHeight="1" x14ac:dyDescent="0.2">
      <c r="A146" s="225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7"/>
    </row>
    <row r="147" spans="1:15" ht="38.25" x14ac:dyDescent="0.2">
      <c r="A147" s="222" t="s">
        <v>64</v>
      </c>
      <c r="B147" s="222"/>
      <c r="C147" s="207"/>
      <c r="D147" s="222"/>
      <c r="E147" s="23" t="s">
        <v>65</v>
      </c>
      <c r="F147" s="112">
        <f t="shared" ref="F147:N147" si="16">F149+F150+F151+F152+F153</f>
        <v>479.4</v>
      </c>
      <c r="G147" s="53">
        <f t="shared" si="16"/>
        <v>0</v>
      </c>
      <c r="H147" s="53">
        <f t="shared" si="16"/>
        <v>0</v>
      </c>
      <c r="I147" s="53">
        <f t="shared" si="16"/>
        <v>0</v>
      </c>
      <c r="J147" s="53">
        <f t="shared" si="16"/>
        <v>0</v>
      </c>
      <c r="K147" s="53">
        <f t="shared" si="16"/>
        <v>0</v>
      </c>
      <c r="L147" s="53">
        <f t="shared" si="16"/>
        <v>0</v>
      </c>
      <c r="M147" s="53">
        <f t="shared" si="16"/>
        <v>0</v>
      </c>
      <c r="N147" s="53">
        <f t="shared" si="16"/>
        <v>0</v>
      </c>
      <c r="O147" s="224"/>
    </row>
    <row r="148" spans="1:15" x14ac:dyDescent="0.2">
      <c r="A148" s="222"/>
      <c r="B148" s="222"/>
      <c r="C148" s="210"/>
      <c r="D148" s="222"/>
      <c r="E148" s="24" t="s">
        <v>48</v>
      </c>
      <c r="F148" s="111"/>
      <c r="G148" s="45"/>
      <c r="H148" s="45"/>
      <c r="I148" s="45"/>
      <c r="J148" s="45"/>
      <c r="K148" s="45"/>
      <c r="L148" s="45"/>
      <c r="M148" s="45"/>
      <c r="N148" s="46"/>
      <c r="O148" s="224"/>
    </row>
    <row r="149" spans="1:15" ht="25.5" x14ac:dyDescent="0.2">
      <c r="A149" s="222"/>
      <c r="B149" s="222"/>
      <c r="C149" s="210"/>
      <c r="D149" s="222"/>
      <c r="E149" s="25" t="s">
        <v>56</v>
      </c>
      <c r="F149" s="77">
        <f>F117+F125</f>
        <v>0</v>
      </c>
      <c r="G149" s="37"/>
      <c r="H149" s="38"/>
      <c r="I149" s="37"/>
      <c r="J149" s="38"/>
      <c r="K149" s="37"/>
      <c r="L149" s="38"/>
      <c r="M149" s="37"/>
      <c r="N149" s="38"/>
      <c r="O149" s="224"/>
    </row>
    <row r="150" spans="1:15" ht="38.25" x14ac:dyDescent="0.2">
      <c r="A150" s="222"/>
      <c r="B150" s="222"/>
      <c r="C150" s="210"/>
      <c r="D150" s="222"/>
      <c r="E150" s="91" t="s">
        <v>57</v>
      </c>
      <c r="F150" s="77">
        <f>F118+F126</f>
        <v>0</v>
      </c>
      <c r="G150" s="36"/>
      <c r="H150" s="36"/>
      <c r="I150" s="36"/>
      <c r="J150" s="36"/>
      <c r="K150" s="36"/>
      <c r="L150" s="36"/>
      <c r="M150" s="36"/>
      <c r="N150" s="36"/>
      <c r="O150" s="224"/>
    </row>
    <row r="151" spans="1:15" ht="38.25" x14ac:dyDescent="0.2">
      <c r="A151" s="222"/>
      <c r="B151" s="222"/>
      <c r="C151" s="210"/>
      <c r="D151" s="222"/>
      <c r="E151" s="90" t="s">
        <v>58</v>
      </c>
      <c r="F151" s="77">
        <f>F119+F127</f>
        <v>0</v>
      </c>
      <c r="G151" s="41"/>
      <c r="H151" s="43"/>
      <c r="I151" s="41"/>
      <c r="J151" s="43"/>
      <c r="K151" s="41"/>
      <c r="L151" s="43"/>
      <c r="M151" s="41"/>
      <c r="N151" s="43"/>
      <c r="O151" s="224"/>
    </row>
    <row r="152" spans="1:15" ht="25.5" x14ac:dyDescent="0.2">
      <c r="A152" s="222"/>
      <c r="B152" s="222"/>
      <c r="C152" s="210"/>
      <c r="D152" s="222"/>
      <c r="E152" s="25" t="s">
        <v>59</v>
      </c>
      <c r="F152" s="77">
        <f>F120+F128+F136+F144</f>
        <v>479.4</v>
      </c>
      <c r="G152" s="65">
        <f t="shared" ref="G152:N152" si="17">G120+G128</f>
        <v>0</v>
      </c>
      <c r="H152" s="65">
        <f t="shared" si="17"/>
        <v>0</v>
      </c>
      <c r="I152" s="65">
        <f t="shared" si="17"/>
        <v>0</v>
      </c>
      <c r="J152" s="65">
        <f t="shared" si="17"/>
        <v>0</v>
      </c>
      <c r="K152" s="65">
        <f t="shared" si="17"/>
        <v>0</v>
      </c>
      <c r="L152" s="65">
        <f t="shared" si="17"/>
        <v>0</v>
      </c>
      <c r="M152" s="65">
        <f t="shared" si="17"/>
        <v>0</v>
      </c>
      <c r="N152" s="65">
        <f t="shared" si="17"/>
        <v>0</v>
      </c>
      <c r="O152" s="224"/>
    </row>
    <row r="153" spans="1:15" ht="25.5" x14ac:dyDescent="0.2">
      <c r="A153" s="223"/>
      <c r="B153" s="223"/>
      <c r="C153" s="210"/>
      <c r="D153" s="223"/>
      <c r="E153" s="91" t="s">
        <v>60</v>
      </c>
      <c r="F153" s="77">
        <f>F121+F129</f>
        <v>0</v>
      </c>
      <c r="G153" s="47"/>
      <c r="H153" s="49"/>
      <c r="I153" s="47"/>
      <c r="J153" s="49"/>
      <c r="K153" s="47"/>
      <c r="L153" s="49"/>
      <c r="M153" s="47"/>
      <c r="N153" s="49"/>
      <c r="O153" s="224"/>
    </row>
    <row r="154" spans="1:15" ht="17.25" customHeight="1" x14ac:dyDescent="0.2">
      <c r="A154" s="165" t="s">
        <v>156</v>
      </c>
      <c r="B154" s="166"/>
      <c r="C154" s="166"/>
      <c r="D154" s="166"/>
      <c r="E154" s="166"/>
      <c r="F154" s="166"/>
      <c r="G154" s="219"/>
      <c r="H154" s="219"/>
      <c r="I154" s="219"/>
      <c r="J154" s="219"/>
      <c r="K154" s="219"/>
      <c r="L154" s="219"/>
      <c r="M154" s="219"/>
      <c r="N154" s="219"/>
      <c r="O154" s="220"/>
    </row>
    <row r="155" spans="1:15" ht="18.75" customHeight="1" x14ac:dyDescent="0.2">
      <c r="A155" s="165" t="s">
        <v>158</v>
      </c>
      <c r="B155" s="166"/>
      <c r="C155" s="166"/>
      <c r="D155" s="166"/>
      <c r="E155" s="166"/>
      <c r="F155" s="166"/>
      <c r="G155" s="167"/>
      <c r="H155" s="167"/>
      <c r="I155" s="167"/>
      <c r="J155" s="167"/>
      <c r="K155" s="167"/>
      <c r="L155" s="167"/>
      <c r="M155" s="167"/>
      <c r="N155" s="221"/>
      <c r="O155" s="168"/>
    </row>
    <row r="156" spans="1:15" ht="12.75" customHeight="1" x14ac:dyDescent="0.2">
      <c r="A156" s="150" t="s">
        <v>161</v>
      </c>
      <c r="B156" s="169" t="s">
        <v>162</v>
      </c>
      <c r="C156" s="170"/>
      <c r="D156" s="171"/>
      <c r="E156" s="18" t="s">
        <v>55</v>
      </c>
      <c r="F156" s="77">
        <f t="shared" ref="F156:N156" si="18">F158+F159+F160+F161+F162</f>
        <v>3785.7</v>
      </c>
      <c r="G156" s="36">
        <f t="shared" si="18"/>
        <v>1263.8026300000001</v>
      </c>
      <c r="H156" s="36">
        <f t="shared" si="18"/>
        <v>33.383591673930852</v>
      </c>
      <c r="I156" s="36">
        <f t="shared" si="18"/>
        <v>0</v>
      </c>
      <c r="J156" s="36">
        <f t="shared" si="18"/>
        <v>0</v>
      </c>
      <c r="K156" s="36">
        <f t="shared" si="18"/>
        <v>0</v>
      </c>
      <c r="L156" s="36">
        <f t="shared" si="18"/>
        <v>0</v>
      </c>
      <c r="M156" s="36">
        <f t="shared" si="18"/>
        <v>0</v>
      </c>
      <c r="N156" s="36">
        <f t="shared" si="18"/>
        <v>0</v>
      </c>
      <c r="O156" s="178"/>
    </row>
    <row r="157" spans="1:15" ht="21" customHeight="1" x14ac:dyDescent="0.2">
      <c r="A157" s="151"/>
      <c r="B157" s="172"/>
      <c r="C157" s="173"/>
      <c r="D157" s="174"/>
      <c r="E157" s="19" t="s">
        <v>48</v>
      </c>
      <c r="F157" s="109"/>
      <c r="G157" s="44"/>
      <c r="H157" s="44"/>
      <c r="I157" s="44"/>
      <c r="J157" s="44"/>
      <c r="K157" s="44"/>
      <c r="L157" s="44"/>
      <c r="M157" s="44"/>
      <c r="N157" s="44"/>
      <c r="O157" s="179"/>
    </row>
    <row r="158" spans="1:15" ht="25.5" x14ac:dyDescent="0.2">
      <c r="A158" s="151"/>
      <c r="B158" s="172"/>
      <c r="C158" s="173"/>
      <c r="D158" s="174"/>
      <c r="E158" s="20" t="s">
        <v>56</v>
      </c>
      <c r="F158" s="77">
        <v>0</v>
      </c>
      <c r="G158" s="36"/>
      <c r="H158" s="36"/>
      <c r="I158" s="36"/>
      <c r="J158" s="36"/>
      <c r="K158" s="36"/>
      <c r="L158" s="36"/>
      <c r="M158" s="36"/>
      <c r="N158" s="36"/>
      <c r="O158" s="179"/>
    </row>
    <row r="159" spans="1:15" ht="38.25" x14ac:dyDescent="0.2">
      <c r="A159" s="151"/>
      <c r="B159" s="172"/>
      <c r="C159" s="173"/>
      <c r="D159" s="174"/>
      <c r="E159" s="21" t="s">
        <v>57</v>
      </c>
      <c r="F159" s="77">
        <v>0</v>
      </c>
      <c r="G159" s="36"/>
      <c r="H159" s="36"/>
      <c r="I159" s="36"/>
      <c r="J159" s="36"/>
      <c r="K159" s="36"/>
      <c r="L159" s="36"/>
      <c r="M159" s="36"/>
      <c r="N159" s="36"/>
      <c r="O159" s="179"/>
    </row>
    <row r="160" spans="1:15" ht="44.25" customHeight="1" x14ac:dyDescent="0.2">
      <c r="A160" s="151"/>
      <c r="B160" s="172"/>
      <c r="C160" s="173"/>
      <c r="D160" s="174"/>
      <c r="E160" s="22" t="s">
        <v>58</v>
      </c>
      <c r="F160" s="77">
        <v>0</v>
      </c>
      <c r="G160" s="36"/>
      <c r="H160" s="36"/>
      <c r="I160" s="36"/>
      <c r="J160" s="36"/>
      <c r="K160" s="36"/>
      <c r="L160" s="36"/>
      <c r="M160" s="36"/>
      <c r="N160" s="36"/>
      <c r="O160" s="179"/>
    </row>
    <row r="161" spans="1:15" ht="25.5" x14ac:dyDescent="0.2">
      <c r="A161" s="151"/>
      <c r="B161" s="172"/>
      <c r="C161" s="173"/>
      <c r="D161" s="174"/>
      <c r="E161" s="20" t="s">
        <v>59</v>
      </c>
      <c r="F161" s="77">
        <f>F168+F176+F184+F192+F200+F208+F216+F224+F232</f>
        <v>3785.7</v>
      </c>
      <c r="G161" s="65">
        <f>G168+G176+G184+G192+G200+G208+G216+G224+G232</f>
        <v>1263.8026300000001</v>
      </c>
      <c r="H161" s="65">
        <f>G161/F161*100</f>
        <v>33.383591673930852</v>
      </c>
      <c r="I161" s="65">
        <f>I168+I176+I184+I192+I200+I208+I216+I224+I232</f>
        <v>0</v>
      </c>
      <c r="J161" s="65">
        <f>I161/F161*100</f>
        <v>0</v>
      </c>
      <c r="K161" s="65">
        <f>K168+K176+K184+K192+K200+K208+K216+K224+K232</f>
        <v>0</v>
      </c>
      <c r="L161" s="65">
        <f>K161/F161*100</f>
        <v>0</v>
      </c>
      <c r="M161" s="65">
        <f>M168+M176+M184+M192+M200+M208+M216+M224+M232</f>
        <v>0</v>
      </c>
      <c r="N161" s="65">
        <f>M161/F161%</f>
        <v>0</v>
      </c>
      <c r="O161" s="179"/>
    </row>
    <row r="162" spans="1:15" ht="30" customHeight="1" x14ac:dyDescent="0.2">
      <c r="A162" s="152"/>
      <c r="B162" s="175"/>
      <c r="C162" s="176"/>
      <c r="D162" s="177"/>
      <c r="E162" s="22" t="s">
        <v>60</v>
      </c>
      <c r="F162" s="77">
        <v>0</v>
      </c>
      <c r="G162" s="36"/>
      <c r="H162" s="36"/>
      <c r="I162" s="36"/>
      <c r="J162" s="36"/>
      <c r="K162" s="36"/>
      <c r="L162" s="36"/>
      <c r="M162" s="36"/>
      <c r="N162" s="36"/>
      <c r="O162" s="180"/>
    </row>
    <row r="163" spans="1:15" ht="12.75" customHeight="1" x14ac:dyDescent="0.2">
      <c r="A163" s="150" t="s">
        <v>81</v>
      </c>
      <c r="B163" s="192" t="s">
        <v>163</v>
      </c>
      <c r="C163" s="155" t="s">
        <v>12</v>
      </c>
      <c r="D163" s="155" t="s">
        <v>111</v>
      </c>
      <c r="E163" s="26" t="s">
        <v>55</v>
      </c>
      <c r="F163" s="112">
        <f t="shared" ref="F163:N163" si="19">F165+F166+F167+F168+F169</f>
        <v>45</v>
      </c>
      <c r="G163" s="53">
        <f t="shared" si="19"/>
        <v>0</v>
      </c>
      <c r="H163" s="53">
        <f t="shared" si="19"/>
        <v>0</v>
      </c>
      <c r="I163" s="53">
        <f t="shared" si="19"/>
        <v>0</v>
      </c>
      <c r="J163" s="53">
        <f t="shared" si="19"/>
        <v>0</v>
      </c>
      <c r="K163" s="53">
        <f t="shared" si="19"/>
        <v>0</v>
      </c>
      <c r="L163" s="53">
        <f t="shared" si="19"/>
        <v>0</v>
      </c>
      <c r="M163" s="53">
        <f t="shared" si="19"/>
        <v>0</v>
      </c>
      <c r="N163" s="53">
        <f t="shared" si="19"/>
        <v>0</v>
      </c>
      <c r="O163" s="234"/>
    </row>
    <row r="164" spans="1:15" x14ac:dyDescent="0.2">
      <c r="A164" s="151"/>
      <c r="B164" s="193"/>
      <c r="C164" s="156"/>
      <c r="D164" s="156"/>
      <c r="E164" s="24" t="s">
        <v>48</v>
      </c>
      <c r="F164" s="111"/>
      <c r="G164" s="45"/>
      <c r="H164" s="45"/>
      <c r="I164" s="45"/>
      <c r="J164" s="45"/>
      <c r="K164" s="45"/>
      <c r="L164" s="45"/>
      <c r="M164" s="45"/>
      <c r="N164" s="46"/>
      <c r="O164" s="235"/>
    </row>
    <row r="165" spans="1:15" ht="25.5" x14ac:dyDescent="0.2">
      <c r="A165" s="151"/>
      <c r="B165" s="193"/>
      <c r="C165" s="156"/>
      <c r="D165" s="156"/>
      <c r="E165" s="25" t="s">
        <v>56</v>
      </c>
      <c r="F165" s="77">
        <v>0</v>
      </c>
      <c r="G165" s="54"/>
      <c r="H165" s="55"/>
      <c r="I165" s="54"/>
      <c r="J165" s="55"/>
      <c r="K165" s="54"/>
      <c r="L165" s="55"/>
      <c r="M165" s="54"/>
      <c r="N165" s="55"/>
      <c r="O165" s="235"/>
    </row>
    <row r="166" spans="1:15" ht="38.25" x14ac:dyDescent="0.2">
      <c r="A166" s="151"/>
      <c r="B166" s="193"/>
      <c r="C166" s="156"/>
      <c r="D166" s="156"/>
      <c r="E166" s="91" t="s">
        <v>57</v>
      </c>
      <c r="F166" s="77">
        <v>0</v>
      </c>
      <c r="G166" s="54"/>
      <c r="H166" s="55"/>
      <c r="I166" s="54"/>
      <c r="J166" s="55"/>
      <c r="K166" s="54"/>
      <c r="L166" s="55"/>
      <c r="M166" s="54"/>
      <c r="N166" s="55"/>
      <c r="O166" s="235"/>
    </row>
    <row r="167" spans="1:15" ht="38.25" x14ac:dyDescent="0.2">
      <c r="A167" s="151"/>
      <c r="B167" s="193"/>
      <c r="C167" s="156"/>
      <c r="D167" s="156"/>
      <c r="E167" s="90" t="s">
        <v>58</v>
      </c>
      <c r="F167" s="77">
        <v>0</v>
      </c>
      <c r="G167" s="37"/>
      <c r="H167" s="38"/>
      <c r="I167" s="37"/>
      <c r="J167" s="38"/>
      <c r="K167" s="37"/>
      <c r="L167" s="38"/>
      <c r="M167" s="37"/>
      <c r="N167" s="38"/>
      <c r="O167" s="235"/>
    </row>
    <row r="168" spans="1:15" ht="25.5" x14ac:dyDescent="0.2">
      <c r="A168" s="151"/>
      <c r="B168" s="193"/>
      <c r="C168" s="156"/>
      <c r="D168" s="156"/>
      <c r="E168" s="20" t="s">
        <v>59</v>
      </c>
      <c r="F168" s="77">
        <v>45</v>
      </c>
      <c r="G168" s="36">
        <v>0</v>
      </c>
      <c r="H168" s="36">
        <f>G168/F168*100</f>
        <v>0</v>
      </c>
      <c r="I168" s="36"/>
      <c r="J168" s="36"/>
      <c r="K168" s="36"/>
      <c r="L168" s="36"/>
      <c r="M168" s="36"/>
      <c r="N168" s="36"/>
      <c r="O168" s="235"/>
    </row>
    <row r="169" spans="1:15" ht="69" customHeight="1" x14ac:dyDescent="0.2">
      <c r="A169" s="152"/>
      <c r="B169" s="193"/>
      <c r="C169" s="157"/>
      <c r="D169" s="157"/>
      <c r="E169" s="90" t="s">
        <v>60</v>
      </c>
      <c r="F169" s="77">
        <v>0</v>
      </c>
      <c r="G169" s="41"/>
      <c r="H169" s="43"/>
      <c r="I169" s="41"/>
      <c r="J169" s="43"/>
      <c r="K169" s="41"/>
      <c r="L169" s="43"/>
      <c r="M169" s="41"/>
      <c r="N169" s="43"/>
      <c r="O169" s="236"/>
    </row>
    <row r="170" spans="1:15" ht="16.5" customHeight="1" x14ac:dyDescent="0.2">
      <c r="A170" s="296" t="s">
        <v>248</v>
      </c>
      <c r="B170" s="297"/>
      <c r="C170" s="297"/>
      <c r="D170" s="297"/>
      <c r="E170" s="297"/>
      <c r="F170" s="297"/>
      <c r="G170" s="297"/>
      <c r="H170" s="297"/>
      <c r="I170" s="297"/>
      <c r="J170" s="297"/>
      <c r="K170" s="297"/>
      <c r="L170" s="297"/>
      <c r="M170" s="297"/>
      <c r="N170" s="297"/>
      <c r="O170" s="298"/>
    </row>
    <row r="171" spans="1:15" ht="12.75" customHeight="1" x14ac:dyDescent="0.2">
      <c r="A171" s="150" t="s">
        <v>82</v>
      </c>
      <c r="B171" s="192" t="s">
        <v>164</v>
      </c>
      <c r="C171" s="155" t="s">
        <v>109</v>
      </c>
      <c r="D171" s="229" t="s">
        <v>234</v>
      </c>
      <c r="E171" s="26" t="s">
        <v>55</v>
      </c>
      <c r="F171" s="112">
        <f t="shared" ref="F171:N171" si="20">F173+F174+F175+F176+F177</f>
        <v>2994</v>
      </c>
      <c r="G171" s="53">
        <f t="shared" si="20"/>
        <v>1233.6537000000001</v>
      </c>
      <c r="H171" s="53">
        <f t="shared" si="20"/>
        <v>41.204198396793586</v>
      </c>
      <c r="I171" s="53">
        <f t="shared" si="20"/>
        <v>0</v>
      </c>
      <c r="J171" s="53">
        <f t="shared" si="20"/>
        <v>0</v>
      </c>
      <c r="K171" s="53">
        <f t="shared" si="20"/>
        <v>0</v>
      </c>
      <c r="L171" s="53">
        <f t="shared" si="20"/>
        <v>0</v>
      </c>
      <c r="M171" s="53">
        <f t="shared" si="20"/>
        <v>0</v>
      </c>
      <c r="N171" s="53">
        <f t="shared" si="20"/>
        <v>0</v>
      </c>
      <c r="O171" s="200"/>
    </row>
    <row r="172" spans="1:15" x14ac:dyDescent="0.2">
      <c r="A172" s="151"/>
      <c r="B172" s="193"/>
      <c r="C172" s="156"/>
      <c r="D172" s="230"/>
      <c r="E172" s="24" t="s">
        <v>48</v>
      </c>
      <c r="F172" s="111"/>
      <c r="G172" s="45"/>
      <c r="H172" s="45"/>
      <c r="I172" s="45"/>
      <c r="J172" s="45"/>
      <c r="K172" s="45"/>
      <c r="L172" s="45"/>
      <c r="M172" s="45"/>
      <c r="N172" s="46"/>
      <c r="O172" s="201"/>
    </row>
    <row r="173" spans="1:15" ht="25.5" x14ac:dyDescent="0.2">
      <c r="A173" s="151"/>
      <c r="B173" s="193"/>
      <c r="C173" s="156"/>
      <c r="D173" s="230"/>
      <c r="E173" s="25" t="s">
        <v>56</v>
      </c>
      <c r="F173" s="77">
        <v>0</v>
      </c>
      <c r="G173" s="54"/>
      <c r="H173" s="55"/>
      <c r="I173" s="54"/>
      <c r="J173" s="55"/>
      <c r="K173" s="54"/>
      <c r="L173" s="55"/>
      <c r="M173" s="54"/>
      <c r="N173" s="55"/>
      <c r="O173" s="201"/>
    </row>
    <row r="174" spans="1:15" ht="38.25" x14ac:dyDescent="0.2">
      <c r="A174" s="151"/>
      <c r="B174" s="193"/>
      <c r="C174" s="156"/>
      <c r="D174" s="230"/>
      <c r="E174" s="91" t="s">
        <v>57</v>
      </c>
      <c r="F174" s="77">
        <v>0</v>
      </c>
      <c r="G174" s="54"/>
      <c r="H174" s="55"/>
      <c r="I174" s="54"/>
      <c r="J174" s="55"/>
      <c r="K174" s="54"/>
      <c r="L174" s="55"/>
      <c r="M174" s="54"/>
      <c r="N174" s="55"/>
      <c r="O174" s="201"/>
    </row>
    <row r="175" spans="1:15" ht="38.25" x14ac:dyDescent="0.2">
      <c r="A175" s="151"/>
      <c r="B175" s="193"/>
      <c r="C175" s="156"/>
      <c r="D175" s="230"/>
      <c r="E175" s="90" t="s">
        <v>58</v>
      </c>
      <c r="F175" s="77">
        <v>0</v>
      </c>
      <c r="G175" s="37"/>
      <c r="H175" s="38"/>
      <c r="I175" s="37"/>
      <c r="J175" s="38"/>
      <c r="K175" s="37"/>
      <c r="L175" s="38"/>
      <c r="M175" s="37"/>
      <c r="N175" s="38"/>
      <c r="O175" s="201"/>
    </row>
    <row r="176" spans="1:15" ht="25.5" x14ac:dyDescent="0.2">
      <c r="A176" s="151"/>
      <c r="B176" s="193"/>
      <c r="C176" s="156"/>
      <c r="D176" s="230"/>
      <c r="E176" s="20" t="s">
        <v>59</v>
      </c>
      <c r="F176" s="77">
        <v>2994</v>
      </c>
      <c r="G176" s="36">
        <v>1233.6537000000001</v>
      </c>
      <c r="H176" s="36">
        <f>G176/F176*100</f>
        <v>41.204198396793586</v>
      </c>
      <c r="I176" s="36"/>
      <c r="J176" s="36"/>
      <c r="K176" s="36"/>
      <c r="L176" s="36"/>
      <c r="M176" s="36"/>
      <c r="N176" s="36"/>
      <c r="O176" s="201"/>
    </row>
    <row r="177" spans="1:15" ht="25.5" x14ac:dyDescent="0.2">
      <c r="A177" s="151"/>
      <c r="B177" s="228"/>
      <c r="C177" s="156"/>
      <c r="D177" s="230"/>
      <c r="E177" s="91" t="s">
        <v>60</v>
      </c>
      <c r="F177" s="110">
        <v>0</v>
      </c>
      <c r="G177" s="68"/>
      <c r="H177" s="49"/>
      <c r="I177" s="68"/>
      <c r="J177" s="49"/>
      <c r="K177" s="68"/>
      <c r="L177" s="49"/>
      <c r="M177" s="68"/>
      <c r="N177" s="49"/>
      <c r="O177" s="202"/>
    </row>
    <row r="178" spans="1:15" s="117" customFormat="1" ht="55.5" customHeight="1" x14ac:dyDescent="0.2">
      <c r="A178" s="302" t="s">
        <v>247</v>
      </c>
      <c r="B178" s="303"/>
      <c r="C178" s="303"/>
      <c r="D178" s="303"/>
      <c r="E178" s="303"/>
      <c r="F178" s="303"/>
      <c r="G178" s="303"/>
      <c r="H178" s="303"/>
      <c r="I178" s="303"/>
      <c r="J178" s="303"/>
      <c r="K178" s="303"/>
      <c r="L178" s="303"/>
      <c r="M178" s="303"/>
      <c r="N178" s="303"/>
      <c r="O178" s="304"/>
    </row>
    <row r="179" spans="1:15" ht="12.75" customHeight="1" x14ac:dyDescent="0.2">
      <c r="A179" s="248" t="s">
        <v>83</v>
      </c>
      <c r="B179" s="249" t="s">
        <v>165</v>
      </c>
      <c r="C179" s="156" t="s">
        <v>15</v>
      </c>
      <c r="D179" s="232" t="s">
        <v>234</v>
      </c>
      <c r="E179" s="71" t="s">
        <v>55</v>
      </c>
      <c r="F179" s="112">
        <f t="shared" ref="F179:N179" si="21">F181+F182+F183+F184+F185</f>
        <v>144.4</v>
      </c>
      <c r="G179" s="53">
        <f t="shared" si="21"/>
        <v>12.643520000000001</v>
      </c>
      <c r="H179" s="53">
        <f t="shared" si="21"/>
        <v>8.7559002770083101</v>
      </c>
      <c r="I179" s="53">
        <f t="shared" si="21"/>
        <v>0</v>
      </c>
      <c r="J179" s="53">
        <f t="shared" si="21"/>
        <v>0</v>
      </c>
      <c r="K179" s="53">
        <f t="shared" si="21"/>
        <v>0</v>
      </c>
      <c r="L179" s="53">
        <f t="shared" si="21"/>
        <v>0</v>
      </c>
      <c r="M179" s="53">
        <f t="shared" si="21"/>
        <v>0</v>
      </c>
      <c r="N179" s="53">
        <f t="shared" si="21"/>
        <v>0</v>
      </c>
      <c r="O179" s="234"/>
    </row>
    <row r="180" spans="1:15" x14ac:dyDescent="0.2">
      <c r="A180" s="151"/>
      <c r="B180" s="193"/>
      <c r="C180" s="156"/>
      <c r="D180" s="232"/>
      <c r="E180" s="24" t="s">
        <v>48</v>
      </c>
      <c r="F180" s="111"/>
      <c r="G180" s="45"/>
      <c r="H180" s="45"/>
      <c r="I180" s="45"/>
      <c r="J180" s="45"/>
      <c r="K180" s="45"/>
      <c r="L180" s="45"/>
      <c r="M180" s="45"/>
      <c r="N180" s="46"/>
      <c r="O180" s="235"/>
    </row>
    <row r="181" spans="1:15" ht="25.5" x14ac:dyDescent="0.2">
      <c r="A181" s="151"/>
      <c r="B181" s="193"/>
      <c r="C181" s="156"/>
      <c r="D181" s="232"/>
      <c r="E181" s="25" t="s">
        <v>56</v>
      </c>
      <c r="F181" s="77">
        <v>0</v>
      </c>
      <c r="G181" s="54"/>
      <c r="H181" s="55"/>
      <c r="I181" s="54"/>
      <c r="J181" s="55"/>
      <c r="K181" s="54"/>
      <c r="L181" s="55"/>
      <c r="M181" s="54"/>
      <c r="N181" s="55"/>
      <c r="O181" s="235"/>
    </row>
    <row r="182" spans="1:15" ht="38.25" x14ac:dyDescent="0.2">
      <c r="A182" s="151"/>
      <c r="B182" s="193"/>
      <c r="C182" s="156"/>
      <c r="D182" s="232"/>
      <c r="E182" s="91" t="s">
        <v>57</v>
      </c>
      <c r="F182" s="77">
        <v>0</v>
      </c>
      <c r="G182" s="54"/>
      <c r="H182" s="55"/>
      <c r="I182" s="54"/>
      <c r="J182" s="55"/>
      <c r="K182" s="54"/>
      <c r="L182" s="55"/>
      <c r="M182" s="54"/>
      <c r="N182" s="55"/>
      <c r="O182" s="235"/>
    </row>
    <row r="183" spans="1:15" ht="38.25" x14ac:dyDescent="0.2">
      <c r="A183" s="151"/>
      <c r="B183" s="193"/>
      <c r="C183" s="156"/>
      <c r="D183" s="232"/>
      <c r="E183" s="90" t="s">
        <v>58</v>
      </c>
      <c r="F183" s="77">
        <v>0</v>
      </c>
      <c r="G183" s="37"/>
      <c r="H183" s="38"/>
      <c r="I183" s="37"/>
      <c r="J183" s="38"/>
      <c r="K183" s="37"/>
      <c r="L183" s="38"/>
      <c r="M183" s="37"/>
      <c r="N183" s="38"/>
      <c r="O183" s="235"/>
    </row>
    <row r="184" spans="1:15" ht="25.5" x14ac:dyDescent="0.2">
      <c r="A184" s="151"/>
      <c r="B184" s="193"/>
      <c r="C184" s="156"/>
      <c r="D184" s="232"/>
      <c r="E184" s="20" t="s">
        <v>59</v>
      </c>
      <c r="F184" s="77">
        <v>144.4</v>
      </c>
      <c r="G184" s="36">
        <v>12.643520000000001</v>
      </c>
      <c r="H184" s="36">
        <f>G184/F184*100</f>
        <v>8.7559002770083101</v>
      </c>
      <c r="I184" s="36"/>
      <c r="J184" s="36"/>
      <c r="K184" s="36"/>
      <c r="L184" s="36"/>
      <c r="M184" s="65"/>
      <c r="N184" s="65"/>
      <c r="O184" s="235"/>
    </row>
    <row r="185" spans="1:15" ht="25.5" x14ac:dyDescent="0.2">
      <c r="A185" s="152"/>
      <c r="B185" s="193"/>
      <c r="C185" s="157"/>
      <c r="D185" s="233"/>
      <c r="E185" s="90" t="s">
        <v>60</v>
      </c>
      <c r="F185" s="77">
        <v>0</v>
      </c>
      <c r="G185" s="41"/>
      <c r="H185" s="43"/>
      <c r="I185" s="41"/>
      <c r="J185" s="43"/>
      <c r="K185" s="41"/>
      <c r="L185" s="43"/>
      <c r="M185" s="41"/>
      <c r="N185" s="43"/>
      <c r="O185" s="236"/>
    </row>
    <row r="186" spans="1:15" s="116" customFormat="1" ht="15.75" customHeight="1" x14ac:dyDescent="0.2">
      <c r="A186" s="305" t="s">
        <v>242</v>
      </c>
      <c r="B186" s="306"/>
      <c r="C186" s="306"/>
      <c r="D186" s="306"/>
      <c r="E186" s="306"/>
      <c r="F186" s="306"/>
      <c r="G186" s="306"/>
      <c r="H186" s="306"/>
      <c r="I186" s="306"/>
      <c r="J186" s="306"/>
      <c r="K186" s="306"/>
      <c r="L186" s="306"/>
      <c r="M186" s="306"/>
      <c r="N186" s="306"/>
      <c r="O186" s="307"/>
    </row>
    <row r="187" spans="1:15" ht="12.75" customHeight="1" x14ac:dyDescent="0.2">
      <c r="A187" s="150" t="s">
        <v>84</v>
      </c>
      <c r="B187" s="192" t="s">
        <v>166</v>
      </c>
      <c r="C187" s="155" t="s">
        <v>109</v>
      </c>
      <c r="D187" s="155" t="s">
        <v>112</v>
      </c>
      <c r="E187" s="26" t="s">
        <v>55</v>
      </c>
      <c r="F187" s="112">
        <f t="shared" ref="F187:N187" si="22">F189+F190+F191+F192+F193</f>
        <v>411.1</v>
      </c>
      <c r="G187" s="53">
        <f t="shared" si="22"/>
        <v>11.05</v>
      </c>
      <c r="H187" s="53">
        <f t="shared" si="22"/>
        <v>2.6879104840671371</v>
      </c>
      <c r="I187" s="53">
        <f t="shared" si="22"/>
        <v>0</v>
      </c>
      <c r="J187" s="53">
        <f t="shared" si="22"/>
        <v>0</v>
      </c>
      <c r="K187" s="53">
        <f t="shared" si="22"/>
        <v>0</v>
      </c>
      <c r="L187" s="53">
        <f t="shared" si="22"/>
        <v>0</v>
      </c>
      <c r="M187" s="53">
        <f t="shared" si="22"/>
        <v>0</v>
      </c>
      <c r="N187" s="53">
        <f t="shared" si="22"/>
        <v>0</v>
      </c>
      <c r="O187" s="200"/>
    </row>
    <row r="188" spans="1:15" x14ac:dyDescent="0.2">
      <c r="A188" s="151"/>
      <c r="B188" s="193"/>
      <c r="C188" s="156"/>
      <c r="D188" s="156"/>
      <c r="E188" s="24" t="s">
        <v>48</v>
      </c>
      <c r="F188" s="111"/>
      <c r="G188" s="45"/>
      <c r="H188" s="45"/>
      <c r="I188" s="45"/>
      <c r="J188" s="45"/>
      <c r="K188" s="45"/>
      <c r="L188" s="45"/>
      <c r="M188" s="45"/>
      <c r="N188" s="46"/>
      <c r="O188" s="201"/>
    </row>
    <row r="189" spans="1:15" ht="25.5" x14ac:dyDescent="0.2">
      <c r="A189" s="151"/>
      <c r="B189" s="193"/>
      <c r="C189" s="156"/>
      <c r="D189" s="156"/>
      <c r="E189" s="25" t="s">
        <v>56</v>
      </c>
      <c r="F189" s="77">
        <v>0</v>
      </c>
      <c r="G189" s="54"/>
      <c r="H189" s="55"/>
      <c r="I189" s="54"/>
      <c r="J189" s="55"/>
      <c r="K189" s="54"/>
      <c r="L189" s="55"/>
      <c r="M189" s="54"/>
      <c r="N189" s="55"/>
      <c r="O189" s="201"/>
    </row>
    <row r="190" spans="1:15" ht="38.25" x14ac:dyDescent="0.2">
      <c r="A190" s="151"/>
      <c r="B190" s="193"/>
      <c r="C190" s="156"/>
      <c r="D190" s="156"/>
      <c r="E190" s="91" t="s">
        <v>57</v>
      </c>
      <c r="F190" s="77">
        <v>0</v>
      </c>
      <c r="G190" s="54"/>
      <c r="H190" s="55"/>
      <c r="I190" s="54"/>
      <c r="J190" s="55"/>
      <c r="K190" s="54"/>
      <c r="L190" s="55"/>
      <c r="M190" s="54"/>
      <c r="N190" s="55"/>
      <c r="O190" s="201"/>
    </row>
    <row r="191" spans="1:15" ht="38.25" x14ac:dyDescent="0.2">
      <c r="A191" s="151"/>
      <c r="B191" s="193"/>
      <c r="C191" s="156"/>
      <c r="D191" s="156"/>
      <c r="E191" s="90" t="s">
        <v>58</v>
      </c>
      <c r="F191" s="77">
        <v>0</v>
      </c>
      <c r="G191" s="37"/>
      <c r="H191" s="38"/>
      <c r="I191" s="37"/>
      <c r="J191" s="38"/>
      <c r="K191" s="37"/>
      <c r="L191" s="38"/>
      <c r="M191" s="37"/>
      <c r="N191" s="38"/>
      <c r="O191" s="201"/>
    </row>
    <row r="192" spans="1:15" ht="25.5" x14ac:dyDescent="0.2">
      <c r="A192" s="151"/>
      <c r="B192" s="193"/>
      <c r="C192" s="156"/>
      <c r="D192" s="156"/>
      <c r="E192" s="25" t="s">
        <v>59</v>
      </c>
      <c r="F192" s="77">
        <v>411.1</v>
      </c>
      <c r="G192" s="36">
        <v>11.05</v>
      </c>
      <c r="H192" s="36">
        <f>G192/F192*100</f>
        <v>2.6879104840671371</v>
      </c>
      <c r="I192" s="36"/>
      <c r="J192" s="36"/>
      <c r="K192" s="36"/>
      <c r="L192" s="36"/>
      <c r="M192" s="36"/>
      <c r="N192" s="36"/>
      <c r="O192" s="201"/>
    </row>
    <row r="193" spans="1:15" ht="25.5" x14ac:dyDescent="0.2">
      <c r="A193" s="152"/>
      <c r="B193" s="193"/>
      <c r="C193" s="157"/>
      <c r="D193" s="157"/>
      <c r="E193" s="90" t="s">
        <v>60</v>
      </c>
      <c r="F193" s="77">
        <v>0</v>
      </c>
      <c r="G193" s="41"/>
      <c r="H193" s="43"/>
      <c r="I193" s="41"/>
      <c r="J193" s="43"/>
      <c r="K193" s="41"/>
      <c r="L193" s="43"/>
      <c r="M193" s="41"/>
      <c r="N193" s="43"/>
      <c r="O193" s="202"/>
    </row>
    <row r="194" spans="1:15" ht="15.75" customHeight="1" x14ac:dyDescent="0.2">
      <c r="A194" s="186" t="s">
        <v>241</v>
      </c>
      <c r="B194" s="187"/>
      <c r="C194" s="187"/>
      <c r="D194" s="187"/>
      <c r="E194" s="187"/>
      <c r="F194" s="187"/>
      <c r="G194" s="187"/>
      <c r="H194" s="187"/>
      <c r="I194" s="187"/>
      <c r="J194" s="187"/>
      <c r="K194" s="187"/>
      <c r="L194" s="187"/>
      <c r="M194" s="187"/>
      <c r="N194" s="187"/>
      <c r="O194" s="188"/>
    </row>
    <row r="195" spans="1:15" ht="12.75" customHeight="1" x14ac:dyDescent="0.2">
      <c r="A195" s="150" t="s">
        <v>85</v>
      </c>
      <c r="B195" s="192" t="s">
        <v>86</v>
      </c>
      <c r="C195" s="155" t="s">
        <v>12</v>
      </c>
      <c r="D195" s="155" t="s">
        <v>111</v>
      </c>
      <c r="E195" s="26" t="s">
        <v>55</v>
      </c>
      <c r="F195" s="112">
        <f t="shared" ref="F195:N195" si="23">F197+F198+F199+F200+F201</f>
        <v>150</v>
      </c>
      <c r="G195" s="53">
        <f t="shared" si="23"/>
        <v>0</v>
      </c>
      <c r="H195" s="53">
        <f t="shared" si="23"/>
        <v>0</v>
      </c>
      <c r="I195" s="53">
        <f t="shared" si="23"/>
        <v>0</v>
      </c>
      <c r="J195" s="53">
        <f t="shared" si="23"/>
        <v>0</v>
      </c>
      <c r="K195" s="53">
        <f t="shared" si="23"/>
        <v>0</v>
      </c>
      <c r="L195" s="53">
        <f t="shared" si="23"/>
        <v>0</v>
      </c>
      <c r="M195" s="53">
        <f t="shared" si="23"/>
        <v>0</v>
      </c>
      <c r="N195" s="53">
        <f t="shared" si="23"/>
        <v>0</v>
      </c>
      <c r="O195" s="234"/>
    </row>
    <row r="196" spans="1:15" x14ac:dyDescent="0.2">
      <c r="A196" s="151"/>
      <c r="B196" s="193"/>
      <c r="C196" s="156"/>
      <c r="D196" s="156"/>
      <c r="E196" s="24" t="s">
        <v>48</v>
      </c>
      <c r="F196" s="111"/>
      <c r="G196" s="45"/>
      <c r="H196" s="45"/>
      <c r="I196" s="45"/>
      <c r="J196" s="45"/>
      <c r="K196" s="45"/>
      <c r="L196" s="45"/>
      <c r="M196" s="45"/>
      <c r="N196" s="46"/>
      <c r="O196" s="235"/>
    </row>
    <row r="197" spans="1:15" ht="25.5" x14ac:dyDescent="0.2">
      <c r="A197" s="151"/>
      <c r="B197" s="193"/>
      <c r="C197" s="156"/>
      <c r="D197" s="156"/>
      <c r="E197" s="25" t="s">
        <v>56</v>
      </c>
      <c r="F197" s="77">
        <v>0</v>
      </c>
      <c r="G197" s="54"/>
      <c r="H197" s="55"/>
      <c r="I197" s="54"/>
      <c r="J197" s="55"/>
      <c r="K197" s="54"/>
      <c r="L197" s="55"/>
      <c r="M197" s="54"/>
      <c r="N197" s="55"/>
      <c r="O197" s="235"/>
    </row>
    <row r="198" spans="1:15" ht="38.25" x14ac:dyDescent="0.2">
      <c r="A198" s="151"/>
      <c r="B198" s="193"/>
      <c r="C198" s="156"/>
      <c r="D198" s="156"/>
      <c r="E198" s="91" t="s">
        <v>57</v>
      </c>
      <c r="F198" s="77">
        <v>0</v>
      </c>
      <c r="G198" s="54"/>
      <c r="H198" s="55"/>
      <c r="I198" s="54"/>
      <c r="J198" s="55"/>
      <c r="K198" s="54"/>
      <c r="L198" s="55"/>
      <c r="M198" s="54"/>
      <c r="N198" s="55"/>
      <c r="O198" s="235"/>
    </row>
    <row r="199" spans="1:15" ht="38.25" x14ac:dyDescent="0.2">
      <c r="A199" s="151"/>
      <c r="B199" s="193"/>
      <c r="C199" s="156"/>
      <c r="D199" s="156"/>
      <c r="E199" s="90" t="s">
        <v>58</v>
      </c>
      <c r="F199" s="77">
        <v>0</v>
      </c>
      <c r="G199" s="37"/>
      <c r="H199" s="38"/>
      <c r="I199" s="37"/>
      <c r="J199" s="38"/>
      <c r="K199" s="37"/>
      <c r="L199" s="38"/>
      <c r="M199" s="37"/>
      <c r="N199" s="38"/>
      <c r="O199" s="235"/>
    </row>
    <row r="200" spans="1:15" ht="25.5" x14ac:dyDescent="0.2">
      <c r="A200" s="151"/>
      <c r="B200" s="193"/>
      <c r="C200" s="156"/>
      <c r="D200" s="156"/>
      <c r="E200" s="25" t="s">
        <v>59</v>
      </c>
      <c r="F200" s="77">
        <v>150</v>
      </c>
      <c r="G200" s="36">
        <v>0</v>
      </c>
      <c r="H200" s="36">
        <v>0</v>
      </c>
      <c r="I200" s="36"/>
      <c r="J200" s="36"/>
      <c r="K200" s="36"/>
      <c r="L200" s="36"/>
      <c r="M200" s="36"/>
      <c r="N200" s="36"/>
      <c r="O200" s="235"/>
    </row>
    <row r="201" spans="1:15" ht="25.5" x14ac:dyDescent="0.2">
      <c r="A201" s="152"/>
      <c r="B201" s="193"/>
      <c r="C201" s="157"/>
      <c r="D201" s="157"/>
      <c r="E201" s="90" t="s">
        <v>60</v>
      </c>
      <c r="F201" s="77">
        <v>0</v>
      </c>
      <c r="G201" s="41"/>
      <c r="H201" s="43"/>
      <c r="I201" s="41"/>
      <c r="J201" s="43"/>
      <c r="K201" s="41"/>
      <c r="L201" s="43"/>
      <c r="M201" s="41"/>
      <c r="N201" s="43"/>
      <c r="O201" s="236"/>
    </row>
    <row r="202" spans="1:15" ht="15.75" customHeight="1" x14ac:dyDescent="0.2">
      <c r="A202" s="225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  <c r="L202" s="226"/>
      <c r="M202" s="226"/>
      <c r="N202" s="226"/>
      <c r="O202" s="227"/>
    </row>
    <row r="203" spans="1:15" ht="12.75" customHeight="1" x14ac:dyDescent="0.2">
      <c r="A203" s="150" t="s">
        <v>104</v>
      </c>
      <c r="B203" s="192" t="s">
        <v>121</v>
      </c>
      <c r="C203" s="155" t="s">
        <v>111</v>
      </c>
      <c r="D203" s="155" t="s">
        <v>111</v>
      </c>
      <c r="E203" s="26" t="s">
        <v>55</v>
      </c>
      <c r="F203" s="112">
        <f t="shared" ref="F203:N203" si="24">F205+F206+F207+F208+F209</f>
        <v>0</v>
      </c>
      <c r="G203" s="53">
        <f t="shared" si="24"/>
        <v>0</v>
      </c>
      <c r="H203" s="53">
        <f t="shared" si="24"/>
        <v>0</v>
      </c>
      <c r="I203" s="53">
        <f t="shared" si="24"/>
        <v>0</v>
      </c>
      <c r="J203" s="53">
        <f t="shared" si="24"/>
        <v>0</v>
      </c>
      <c r="K203" s="53">
        <f t="shared" si="24"/>
        <v>0</v>
      </c>
      <c r="L203" s="53">
        <f t="shared" si="24"/>
        <v>0</v>
      </c>
      <c r="M203" s="53">
        <f t="shared" si="24"/>
        <v>0</v>
      </c>
      <c r="N203" s="53">
        <f t="shared" si="24"/>
        <v>0</v>
      </c>
      <c r="O203" s="185"/>
    </row>
    <row r="204" spans="1:15" x14ac:dyDescent="0.2">
      <c r="A204" s="151"/>
      <c r="B204" s="193"/>
      <c r="C204" s="156"/>
      <c r="D204" s="156"/>
      <c r="E204" s="24" t="s">
        <v>48</v>
      </c>
      <c r="F204" s="111"/>
      <c r="G204" s="45"/>
      <c r="H204" s="45"/>
      <c r="I204" s="45"/>
      <c r="J204" s="45"/>
      <c r="K204" s="45"/>
      <c r="L204" s="45"/>
      <c r="M204" s="45"/>
      <c r="N204" s="46"/>
      <c r="O204" s="185"/>
    </row>
    <row r="205" spans="1:15" ht="25.5" x14ac:dyDescent="0.2">
      <c r="A205" s="151"/>
      <c r="B205" s="193"/>
      <c r="C205" s="156"/>
      <c r="D205" s="156"/>
      <c r="E205" s="25" t="s">
        <v>56</v>
      </c>
      <c r="F205" s="77">
        <v>0</v>
      </c>
      <c r="G205" s="54"/>
      <c r="H205" s="55"/>
      <c r="I205" s="54"/>
      <c r="J205" s="55"/>
      <c r="K205" s="54"/>
      <c r="L205" s="55"/>
      <c r="M205" s="54"/>
      <c r="N205" s="55"/>
      <c r="O205" s="185"/>
    </row>
    <row r="206" spans="1:15" ht="38.25" x14ac:dyDescent="0.2">
      <c r="A206" s="151"/>
      <c r="B206" s="193"/>
      <c r="C206" s="156"/>
      <c r="D206" s="156"/>
      <c r="E206" s="91" t="s">
        <v>57</v>
      </c>
      <c r="F206" s="77">
        <v>0</v>
      </c>
      <c r="G206" s="54"/>
      <c r="H206" s="55"/>
      <c r="I206" s="54"/>
      <c r="J206" s="55"/>
      <c r="K206" s="54"/>
      <c r="L206" s="55"/>
      <c r="M206" s="54"/>
      <c r="N206" s="55"/>
      <c r="O206" s="185"/>
    </row>
    <row r="207" spans="1:15" ht="38.25" x14ac:dyDescent="0.2">
      <c r="A207" s="151"/>
      <c r="B207" s="193"/>
      <c r="C207" s="156"/>
      <c r="D207" s="156"/>
      <c r="E207" s="90" t="s">
        <v>58</v>
      </c>
      <c r="F207" s="77">
        <v>0</v>
      </c>
      <c r="G207" s="37"/>
      <c r="H207" s="38"/>
      <c r="I207" s="37"/>
      <c r="J207" s="38"/>
      <c r="K207" s="37"/>
      <c r="L207" s="38"/>
      <c r="M207" s="37"/>
      <c r="N207" s="38"/>
      <c r="O207" s="185"/>
    </row>
    <row r="208" spans="1:15" ht="25.5" x14ac:dyDescent="0.2">
      <c r="A208" s="151"/>
      <c r="B208" s="193"/>
      <c r="C208" s="156"/>
      <c r="D208" s="156"/>
      <c r="E208" s="25" t="s">
        <v>59</v>
      </c>
      <c r="F208" s="77">
        <v>0</v>
      </c>
      <c r="G208" s="36">
        <v>0</v>
      </c>
      <c r="H208" s="36">
        <v>0</v>
      </c>
      <c r="I208" s="36"/>
      <c r="J208" s="36"/>
      <c r="K208" s="36"/>
      <c r="L208" s="36"/>
      <c r="M208" s="36"/>
      <c r="N208" s="36"/>
      <c r="O208" s="185"/>
    </row>
    <row r="209" spans="1:15" ht="25.5" x14ac:dyDescent="0.2">
      <c r="A209" s="152"/>
      <c r="B209" s="193"/>
      <c r="C209" s="157"/>
      <c r="D209" s="157"/>
      <c r="E209" s="90" t="s">
        <v>60</v>
      </c>
      <c r="F209" s="77">
        <v>0</v>
      </c>
      <c r="G209" s="41"/>
      <c r="H209" s="43"/>
      <c r="I209" s="41"/>
      <c r="J209" s="43"/>
      <c r="K209" s="41"/>
      <c r="L209" s="43"/>
      <c r="M209" s="41"/>
      <c r="N209" s="43"/>
      <c r="O209" s="185"/>
    </row>
    <row r="210" spans="1:15" ht="15.75" customHeight="1" x14ac:dyDescent="0.2">
      <c r="A210" s="253"/>
      <c r="B210" s="254"/>
      <c r="C210" s="254"/>
      <c r="D210" s="254"/>
      <c r="E210" s="254"/>
      <c r="F210" s="254"/>
      <c r="G210" s="254"/>
      <c r="H210" s="254"/>
      <c r="I210" s="254"/>
      <c r="J210" s="254"/>
      <c r="K210" s="254"/>
      <c r="L210" s="254"/>
      <c r="M210" s="254"/>
      <c r="N210" s="254"/>
      <c r="O210" s="255"/>
    </row>
    <row r="211" spans="1:15" ht="12.75" customHeight="1" x14ac:dyDescent="0.2">
      <c r="A211" s="150" t="s">
        <v>87</v>
      </c>
      <c r="B211" s="192" t="s">
        <v>88</v>
      </c>
      <c r="C211" s="155" t="s">
        <v>111</v>
      </c>
      <c r="D211" s="155" t="s">
        <v>111</v>
      </c>
      <c r="E211" s="26" t="s">
        <v>55</v>
      </c>
      <c r="F211" s="112">
        <f t="shared" ref="F211:N211" si="25">F213+F214+F215+F216+F217</f>
        <v>0</v>
      </c>
      <c r="G211" s="53">
        <f t="shared" si="25"/>
        <v>0</v>
      </c>
      <c r="H211" s="53">
        <f t="shared" si="25"/>
        <v>0</v>
      </c>
      <c r="I211" s="53">
        <f t="shared" si="25"/>
        <v>0</v>
      </c>
      <c r="J211" s="53">
        <f t="shared" si="25"/>
        <v>0</v>
      </c>
      <c r="K211" s="53">
        <f t="shared" si="25"/>
        <v>0</v>
      </c>
      <c r="L211" s="53">
        <f t="shared" si="25"/>
        <v>0</v>
      </c>
      <c r="M211" s="53">
        <f t="shared" si="25"/>
        <v>0</v>
      </c>
      <c r="N211" s="53">
        <f t="shared" si="25"/>
        <v>0</v>
      </c>
      <c r="O211" s="234"/>
    </row>
    <row r="212" spans="1:15" x14ac:dyDescent="0.2">
      <c r="A212" s="151"/>
      <c r="B212" s="193"/>
      <c r="C212" s="156"/>
      <c r="D212" s="156"/>
      <c r="E212" s="24" t="s">
        <v>48</v>
      </c>
      <c r="F212" s="111"/>
      <c r="G212" s="45"/>
      <c r="H212" s="45"/>
      <c r="I212" s="45"/>
      <c r="J212" s="45"/>
      <c r="K212" s="45"/>
      <c r="L212" s="45"/>
      <c r="M212" s="45"/>
      <c r="N212" s="46"/>
      <c r="O212" s="235"/>
    </row>
    <row r="213" spans="1:15" ht="25.5" x14ac:dyDescent="0.2">
      <c r="A213" s="151"/>
      <c r="B213" s="193"/>
      <c r="C213" s="156"/>
      <c r="D213" s="156"/>
      <c r="E213" s="25" t="s">
        <v>56</v>
      </c>
      <c r="F213" s="77">
        <v>0</v>
      </c>
      <c r="G213" s="54"/>
      <c r="H213" s="55"/>
      <c r="I213" s="54"/>
      <c r="J213" s="55"/>
      <c r="K213" s="54"/>
      <c r="L213" s="55"/>
      <c r="M213" s="54"/>
      <c r="N213" s="55"/>
      <c r="O213" s="235"/>
    </row>
    <row r="214" spans="1:15" ht="38.25" x14ac:dyDescent="0.2">
      <c r="A214" s="151"/>
      <c r="B214" s="193"/>
      <c r="C214" s="156"/>
      <c r="D214" s="156"/>
      <c r="E214" s="91" t="s">
        <v>57</v>
      </c>
      <c r="F214" s="77">
        <v>0</v>
      </c>
      <c r="G214" s="54"/>
      <c r="H214" s="55"/>
      <c r="I214" s="54"/>
      <c r="J214" s="55"/>
      <c r="K214" s="54"/>
      <c r="L214" s="55"/>
      <c r="M214" s="54"/>
      <c r="N214" s="55"/>
      <c r="O214" s="235"/>
    </row>
    <row r="215" spans="1:15" ht="38.25" x14ac:dyDescent="0.2">
      <c r="A215" s="151"/>
      <c r="B215" s="193"/>
      <c r="C215" s="156"/>
      <c r="D215" s="156"/>
      <c r="E215" s="90" t="s">
        <v>58</v>
      </c>
      <c r="F215" s="77">
        <v>0</v>
      </c>
      <c r="G215" s="37"/>
      <c r="H215" s="38"/>
      <c r="I215" s="37"/>
      <c r="J215" s="38"/>
      <c r="K215" s="37"/>
      <c r="L215" s="38"/>
      <c r="M215" s="37"/>
      <c r="N215" s="38"/>
      <c r="O215" s="235"/>
    </row>
    <row r="216" spans="1:15" ht="25.5" x14ac:dyDescent="0.2">
      <c r="A216" s="151"/>
      <c r="B216" s="193"/>
      <c r="C216" s="156"/>
      <c r="D216" s="156"/>
      <c r="E216" s="25" t="s">
        <v>59</v>
      </c>
      <c r="F216" s="77">
        <v>0</v>
      </c>
      <c r="G216" s="36">
        <v>0</v>
      </c>
      <c r="H216" s="36">
        <v>0</v>
      </c>
      <c r="I216" s="36"/>
      <c r="J216" s="36"/>
      <c r="K216" s="36"/>
      <c r="L216" s="36"/>
      <c r="M216" s="36"/>
      <c r="N216" s="36"/>
      <c r="O216" s="235"/>
    </row>
    <row r="217" spans="1:15" ht="25.5" x14ac:dyDescent="0.2">
      <c r="A217" s="152"/>
      <c r="B217" s="193"/>
      <c r="C217" s="157"/>
      <c r="D217" s="157"/>
      <c r="E217" s="90" t="s">
        <v>60</v>
      </c>
      <c r="F217" s="77">
        <v>0</v>
      </c>
      <c r="G217" s="41"/>
      <c r="H217" s="43"/>
      <c r="I217" s="41"/>
      <c r="J217" s="43"/>
      <c r="K217" s="41"/>
      <c r="L217" s="43"/>
      <c r="M217" s="41"/>
      <c r="N217" s="43"/>
      <c r="O217" s="236"/>
    </row>
    <row r="218" spans="1:15" ht="15.75" customHeight="1" x14ac:dyDescent="0.2">
      <c r="A218" s="189"/>
      <c r="B218" s="190"/>
      <c r="C218" s="190"/>
      <c r="D218" s="190"/>
      <c r="E218" s="190"/>
      <c r="F218" s="190"/>
      <c r="G218" s="190"/>
      <c r="H218" s="190"/>
      <c r="I218" s="190"/>
      <c r="J218" s="190"/>
      <c r="K218" s="190"/>
      <c r="L218" s="190"/>
      <c r="M218" s="190"/>
      <c r="N218" s="190"/>
      <c r="O218" s="191"/>
    </row>
    <row r="219" spans="1:15" ht="12.75" customHeight="1" x14ac:dyDescent="0.2">
      <c r="A219" s="150" t="s">
        <v>89</v>
      </c>
      <c r="B219" s="192" t="s">
        <v>90</v>
      </c>
      <c r="C219" s="155" t="s">
        <v>109</v>
      </c>
      <c r="D219" s="155" t="s">
        <v>234</v>
      </c>
      <c r="E219" s="26" t="s">
        <v>55</v>
      </c>
      <c r="F219" s="112">
        <f t="shared" ref="F219:N219" si="26">F221+F222+F223+F224+F225</f>
        <v>41.2</v>
      </c>
      <c r="G219" s="53">
        <f t="shared" si="26"/>
        <v>6.4554099999999996</v>
      </c>
      <c r="H219" s="53">
        <f t="shared" si="26"/>
        <v>15.668470873786406</v>
      </c>
      <c r="I219" s="53">
        <f t="shared" si="26"/>
        <v>0</v>
      </c>
      <c r="J219" s="53">
        <f t="shared" si="26"/>
        <v>0</v>
      </c>
      <c r="K219" s="53">
        <f t="shared" si="26"/>
        <v>0</v>
      </c>
      <c r="L219" s="53">
        <f t="shared" si="26"/>
        <v>0</v>
      </c>
      <c r="M219" s="53">
        <f t="shared" si="26"/>
        <v>0</v>
      </c>
      <c r="N219" s="53">
        <f t="shared" si="26"/>
        <v>0</v>
      </c>
      <c r="O219" s="200"/>
    </row>
    <row r="220" spans="1:15" x14ac:dyDescent="0.2">
      <c r="A220" s="151"/>
      <c r="B220" s="193"/>
      <c r="C220" s="156"/>
      <c r="D220" s="156"/>
      <c r="E220" s="24" t="s">
        <v>48</v>
      </c>
      <c r="F220" s="111"/>
      <c r="G220" s="45"/>
      <c r="H220" s="45"/>
      <c r="I220" s="45"/>
      <c r="J220" s="45"/>
      <c r="K220" s="45"/>
      <c r="L220" s="45"/>
      <c r="M220" s="45"/>
      <c r="N220" s="46"/>
      <c r="O220" s="201"/>
    </row>
    <row r="221" spans="1:15" ht="25.5" x14ac:dyDescent="0.2">
      <c r="A221" s="151"/>
      <c r="B221" s="193"/>
      <c r="C221" s="156"/>
      <c r="D221" s="156"/>
      <c r="E221" s="25" t="s">
        <v>56</v>
      </c>
      <c r="F221" s="77">
        <v>0</v>
      </c>
      <c r="G221" s="54"/>
      <c r="H221" s="55"/>
      <c r="I221" s="54"/>
      <c r="J221" s="55"/>
      <c r="K221" s="54"/>
      <c r="L221" s="55"/>
      <c r="M221" s="54"/>
      <c r="N221" s="55"/>
      <c r="O221" s="201"/>
    </row>
    <row r="222" spans="1:15" ht="38.25" x14ac:dyDescent="0.2">
      <c r="A222" s="151"/>
      <c r="B222" s="193"/>
      <c r="C222" s="156"/>
      <c r="D222" s="156"/>
      <c r="E222" s="91" t="s">
        <v>57</v>
      </c>
      <c r="F222" s="77">
        <v>0</v>
      </c>
      <c r="G222" s="54"/>
      <c r="H222" s="55"/>
      <c r="I222" s="54"/>
      <c r="J222" s="55"/>
      <c r="K222" s="54"/>
      <c r="L222" s="55"/>
      <c r="M222" s="54"/>
      <c r="N222" s="55"/>
      <c r="O222" s="201"/>
    </row>
    <row r="223" spans="1:15" ht="38.25" x14ac:dyDescent="0.2">
      <c r="A223" s="151"/>
      <c r="B223" s="193"/>
      <c r="C223" s="156"/>
      <c r="D223" s="156"/>
      <c r="E223" s="90" t="s">
        <v>58</v>
      </c>
      <c r="F223" s="77">
        <v>0</v>
      </c>
      <c r="G223" s="37"/>
      <c r="H223" s="38"/>
      <c r="I223" s="37"/>
      <c r="J223" s="38"/>
      <c r="K223" s="37"/>
      <c r="L223" s="38"/>
      <c r="M223" s="37"/>
      <c r="N223" s="38"/>
      <c r="O223" s="201"/>
    </row>
    <row r="224" spans="1:15" ht="25.5" x14ac:dyDescent="0.2">
      <c r="A224" s="151"/>
      <c r="B224" s="193"/>
      <c r="C224" s="156"/>
      <c r="D224" s="156"/>
      <c r="E224" s="25" t="s">
        <v>59</v>
      </c>
      <c r="F224" s="77">
        <v>41.2</v>
      </c>
      <c r="G224" s="36">
        <v>6.4554099999999996</v>
      </c>
      <c r="H224" s="36">
        <f>G224/F224*100</f>
        <v>15.668470873786406</v>
      </c>
      <c r="I224" s="36"/>
      <c r="J224" s="36"/>
      <c r="K224" s="36"/>
      <c r="L224" s="36"/>
      <c r="M224" s="36"/>
      <c r="N224" s="36"/>
      <c r="O224" s="201"/>
    </row>
    <row r="225" spans="1:15" ht="25.5" x14ac:dyDescent="0.2">
      <c r="A225" s="152"/>
      <c r="B225" s="193"/>
      <c r="C225" s="157"/>
      <c r="D225" s="157"/>
      <c r="E225" s="90" t="s">
        <v>60</v>
      </c>
      <c r="F225" s="77">
        <v>0</v>
      </c>
      <c r="G225" s="41"/>
      <c r="H225" s="43"/>
      <c r="I225" s="41"/>
      <c r="J225" s="43"/>
      <c r="K225" s="41"/>
      <c r="L225" s="43"/>
      <c r="M225" s="41"/>
      <c r="N225" s="43"/>
      <c r="O225" s="202"/>
    </row>
    <row r="226" spans="1:15" s="116" customFormat="1" ht="39.75" customHeight="1" x14ac:dyDescent="0.2">
      <c r="A226" s="308" t="s">
        <v>243</v>
      </c>
      <c r="B226" s="309"/>
      <c r="C226" s="309"/>
      <c r="D226" s="309"/>
      <c r="E226" s="309"/>
      <c r="F226" s="309"/>
      <c r="G226" s="309"/>
      <c r="H226" s="309"/>
      <c r="I226" s="309"/>
      <c r="J226" s="309"/>
      <c r="K226" s="309"/>
      <c r="L226" s="309"/>
      <c r="M226" s="309"/>
      <c r="N226" s="309"/>
      <c r="O226" s="310"/>
    </row>
    <row r="227" spans="1:15" ht="12.75" customHeight="1" x14ac:dyDescent="0.2">
      <c r="A227" s="150" t="s">
        <v>91</v>
      </c>
      <c r="B227" s="192" t="s">
        <v>92</v>
      </c>
      <c r="C227" s="155" t="s">
        <v>111</v>
      </c>
      <c r="D227" s="155" t="s">
        <v>111</v>
      </c>
      <c r="E227" s="26" t="s">
        <v>55</v>
      </c>
      <c r="F227" s="112">
        <f t="shared" ref="F227:N227" si="27">F229+F230+F231+F232+F233</f>
        <v>0</v>
      </c>
      <c r="G227" s="53">
        <f t="shared" si="27"/>
        <v>0</v>
      </c>
      <c r="H227" s="53">
        <f t="shared" si="27"/>
        <v>0</v>
      </c>
      <c r="I227" s="53">
        <f t="shared" si="27"/>
        <v>0</v>
      </c>
      <c r="J227" s="53">
        <f t="shared" si="27"/>
        <v>0</v>
      </c>
      <c r="K227" s="53">
        <f t="shared" si="27"/>
        <v>0</v>
      </c>
      <c r="L227" s="53">
        <f t="shared" si="27"/>
        <v>0</v>
      </c>
      <c r="M227" s="53">
        <f t="shared" si="27"/>
        <v>0</v>
      </c>
      <c r="N227" s="53">
        <f t="shared" si="27"/>
        <v>0</v>
      </c>
      <c r="O227" s="234"/>
    </row>
    <row r="228" spans="1:15" x14ac:dyDescent="0.2">
      <c r="A228" s="151"/>
      <c r="B228" s="193"/>
      <c r="C228" s="156"/>
      <c r="D228" s="156"/>
      <c r="E228" s="24" t="s">
        <v>48</v>
      </c>
      <c r="F228" s="111"/>
      <c r="G228" s="45"/>
      <c r="H228" s="45"/>
      <c r="I228" s="45"/>
      <c r="J228" s="45"/>
      <c r="K228" s="45"/>
      <c r="L228" s="45"/>
      <c r="M228" s="45"/>
      <c r="N228" s="46"/>
      <c r="O228" s="235"/>
    </row>
    <row r="229" spans="1:15" ht="25.5" x14ac:dyDescent="0.2">
      <c r="A229" s="151"/>
      <c r="B229" s="193"/>
      <c r="C229" s="156"/>
      <c r="D229" s="156"/>
      <c r="E229" s="25" t="s">
        <v>56</v>
      </c>
      <c r="F229" s="77">
        <v>0</v>
      </c>
      <c r="G229" s="54"/>
      <c r="H229" s="55"/>
      <c r="I229" s="54"/>
      <c r="J229" s="55"/>
      <c r="K229" s="54"/>
      <c r="L229" s="55"/>
      <c r="M229" s="54"/>
      <c r="N229" s="55"/>
      <c r="O229" s="235"/>
    </row>
    <row r="230" spans="1:15" ht="38.25" x14ac:dyDescent="0.2">
      <c r="A230" s="151"/>
      <c r="B230" s="193"/>
      <c r="C230" s="156"/>
      <c r="D230" s="156"/>
      <c r="E230" s="91" t="s">
        <v>57</v>
      </c>
      <c r="F230" s="77">
        <v>0</v>
      </c>
      <c r="G230" s="54"/>
      <c r="H230" s="55"/>
      <c r="I230" s="54"/>
      <c r="J230" s="55"/>
      <c r="K230" s="54"/>
      <c r="L230" s="55"/>
      <c r="M230" s="54"/>
      <c r="N230" s="55"/>
      <c r="O230" s="235"/>
    </row>
    <row r="231" spans="1:15" ht="38.25" x14ac:dyDescent="0.2">
      <c r="A231" s="151"/>
      <c r="B231" s="193"/>
      <c r="C231" s="156"/>
      <c r="D231" s="156"/>
      <c r="E231" s="90" t="s">
        <v>58</v>
      </c>
      <c r="F231" s="77">
        <v>0</v>
      </c>
      <c r="G231" s="37"/>
      <c r="H231" s="38"/>
      <c r="I231" s="37"/>
      <c r="J231" s="38"/>
      <c r="K231" s="37"/>
      <c r="L231" s="38"/>
      <c r="M231" s="37"/>
      <c r="N231" s="38"/>
      <c r="O231" s="235"/>
    </row>
    <row r="232" spans="1:15" ht="25.5" x14ac:dyDescent="0.2">
      <c r="A232" s="151"/>
      <c r="B232" s="193"/>
      <c r="C232" s="156"/>
      <c r="D232" s="156"/>
      <c r="E232" s="25" t="s">
        <v>59</v>
      </c>
      <c r="F232" s="77">
        <v>0</v>
      </c>
      <c r="G232" s="36">
        <v>0</v>
      </c>
      <c r="H232" s="36">
        <v>0</v>
      </c>
      <c r="I232" s="36"/>
      <c r="J232" s="36"/>
      <c r="K232" s="36"/>
      <c r="L232" s="36"/>
      <c r="M232" s="36"/>
      <c r="N232" s="36"/>
      <c r="O232" s="235"/>
    </row>
    <row r="233" spans="1:15" ht="25.5" x14ac:dyDescent="0.2">
      <c r="A233" s="152"/>
      <c r="B233" s="193"/>
      <c r="C233" s="157"/>
      <c r="D233" s="157"/>
      <c r="E233" s="90" t="s">
        <v>60</v>
      </c>
      <c r="F233" s="77">
        <v>0</v>
      </c>
      <c r="G233" s="41"/>
      <c r="H233" s="43"/>
      <c r="I233" s="41"/>
      <c r="J233" s="43"/>
      <c r="K233" s="41"/>
      <c r="L233" s="43"/>
      <c r="M233" s="41"/>
      <c r="N233" s="43"/>
      <c r="O233" s="236"/>
    </row>
    <row r="234" spans="1:15" ht="15.75" customHeight="1" x14ac:dyDescent="0.2">
      <c r="A234" s="225"/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  <c r="L234" s="226"/>
      <c r="M234" s="226"/>
      <c r="N234" s="226"/>
      <c r="O234" s="227"/>
    </row>
    <row r="235" spans="1:15" ht="12.75" customHeight="1" x14ac:dyDescent="0.2">
      <c r="A235" s="150" t="s">
        <v>167</v>
      </c>
      <c r="B235" s="169" t="s">
        <v>168</v>
      </c>
      <c r="C235" s="170"/>
      <c r="D235" s="171"/>
      <c r="E235" s="18" t="s">
        <v>55</v>
      </c>
      <c r="F235" s="77">
        <f t="shared" ref="F235:N235" si="28">F237+F238+F239+F240+F241</f>
        <v>3496.8</v>
      </c>
      <c r="G235" s="36">
        <f t="shared" si="28"/>
        <v>754.43295999999998</v>
      </c>
      <c r="H235" s="36">
        <f t="shared" si="28"/>
        <v>21.574953099977119</v>
      </c>
      <c r="I235" s="36">
        <f t="shared" si="28"/>
        <v>0</v>
      </c>
      <c r="J235" s="36">
        <f t="shared" si="28"/>
        <v>0</v>
      </c>
      <c r="K235" s="36">
        <f t="shared" si="28"/>
        <v>0</v>
      </c>
      <c r="L235" s="36">
        <f t="shared" si="28"/>
        <v>0</v>
      </c>
      <c r="M235" s="36">
        <f t="shared" si="28"/>
        <v>0</v>
      </c>
      <c r="N235" s="36">
        <f t="shared" si="28"/>
        <v>0</v>
      </c>
      <c r="O235" s="178"/>
    </row>
    <row r="236" spans="1:15" ht="21" customHeight="1" x14ac:dyDescent="0.2">
      <c r="A236" s="151"/>
      <c r="B236" s="172"/>
      <c r="C236" s="173"/>
      <c r="D236" s="174"/>
      <c r="E236" s="19" t="s">
        <v>48</v>
      </c>
      <c r="F236" s="109"/>
      <c r="G236" s="44"/>
      <c r="H236" s="44"/>
      <c r="I236" s="44"/>
      <c r="J236" s="44"/>
      <c r="K236" s="44"/>
      <c r="L236" s="44"/>
      <c r="M236" s="44"/>
      <c r="N236" s="44"/>
      <c r="O236" s="179"/>
    </row>
    <row r="237" spans="1:15" ht="25.5" x14ac:dyDescent="0.2">
      <c r="A237" s="151"/>
      <c r="B237" s="172"/>
      <c r="C237" s="173"/>
      <c r="D237" s="174"/>
      <c r="E237" s="20" t="s">
        <v>56</v>
      </c>
      <c r="F237" s="77">
        <v>0</v>
      </c>
      <c r="G237" s="36"/>
      <c r="H237" s="36"/>
      <c r="I237" s="36"/>
      <c r="J237" s="36"/>
      <c r="K237" s="36"/>
      <c r="L237" s="36"/>
      <c r="M237" s="36"/>
      <c r="N237" s="36"/>
      <c r="O237" s="179"/>
    </row>
    <row r="238" spans="1:15" ht="38.25" x14ac:dyDescent="0.2">
      <c r="A238" s="151"/>
      <c r="B238" s="172"/>
      <c r="C238" s="173"/>
      <c r="D238" s="174"/>
      <c r="E238" s="21" t="s">
        <v>57</v>
      </c>
      <c r="F238" s="77">
        <v>0</v>
      </c>
      <c r="G238" s="36"/>
      <c r="H238" s="36"/>
      <c r="I238" s="36"/>
      <c r="J238" s="36"/>
      <c r="K238" s="36"/>
      <c r="L238" s="36"/>
      <c r="M238" s="36"/>
      <c r="N238" s="36"/>
      <c r="O238" s="179"/>
    </row>
    <row r="239" spans="1:15" ht="44.25" customHeight="1" x14ac:dyDescent="0.2">
      <c r="A239" s="151"/>
      <c r="B239" s="172"/>
      <c r="C239" s="173"/>
      <c r="D239" s="174"/>
      <c r="E239" s="22" t="s">
        <v>58</v>
      </c>
      <c r="F239" s="77">
        <v>0</v>
      </c>
      <c r="G239" s="36"/>
      <c r="H239" s="36"/>
      <c r="I239" s="36"/>
      <c r="J239" s="36"/>
      <c r="K239" s="36"/>
      <c r="L239" s="36"/>
      <c r="M239" s="36"/>
      <c r="N239" s="36"/>
      <c r="O239" s="179"/>
    </row>
    <row r="240" spans="1:15" ht="25.5" x14ac:dyDescent="0.2">
      <c r="A240" s="151"/>
      <c r="B240" s="172"/>
      <c r="C240" s="173"/>
      <c r="D240" s="174"/>
      <c r="E240" s="20" t="s">
        <v>59</v>
      </c>
      <c r="F240" s="77">
        <f>F247+F255+F263+F271+F279+F287-0.1</f>
        <v>3496.8</v>
      </c>
      <c r="G240" s="65">
        <f>G247+G255+G263+G271+G279+G287</f>
        <v>754.43295999999998</v>
      </c>
      <c r="H240" s="65">
        <f>G240/F240*100</f>
        <v>21.574953099977119</v>
      </c>
      <c r="I240" s="65">
        <f>I247+I255+I263+I271+I279+I287</f>
        <v>0</v>
      </c>
      <c r="J240" s="65">
        <f>I240/F240*100</f>
        <v>0</v>
      </c>
      <c r="K240" s="65">
        <f>K247+K255+K263+K271+K279+K287</f>
        <v>0</v>
      </c>
      <c r="L240" s="65">
        <f>K240/F240*100</f>
        <v>0</v>
      </c>
      <c r="M240" s="65">
        <f>M247+M255+M263+M271+M279+M287</f>
        <v>0</v>
      </c>
      <c r="N240" s="65">
        <f>M240/F240*100</f>
        <v>0</v>
      </c>
      <c r="O240" s="179"/>
    </row>
    <row r="241" spans="1:15" ht="30" customHeight="1" x14ac:dyDescent="0.2">
      <c r="A241" s="152"/>
      <c r="B241" s="175"/>
      <c r="C241" s="176"/>
      <c r="D241" s="177"/>
      <c r="E241" s="22" t="s">
        <v>60</v>
      </c>
      <c r="F241" s="77">
        <v>0</v>
      </c>
      <c r="G241" s="36"/>
      <c r="H241" s="36"/>
      <c r="I241" s="36"/>
      <c r="J241" s="36"/>
      <c r="K241" s="36"/>
      <c r="L241" s="36"/>
      <c r="M241" s="36"/>
      <c r="N241" s="36"/>
      <c r="O241" s="180"/>
    </row>
    <row r="242" spans="1:15" ht="12.75" customHeight="1" x14ac:dyDescent="0.2">
      <c r="A242" s="150" t="s">
        <v>170</v>
      </c>
      <c r="B242" s="192" t="s">
        <v>169</v>
      </c>
      <c r="C242" s="155" t="s">
        <v>12</v>
      </c>
      <c r="D242" s="155" t="s">
        <v>111</v>
      </c>
      <c r="E242" s="26" t="s">
        <v>55</v>
      </c>
      <c r="F242" s="112">
        <f t="shared" ref="F242:N242" si="29">F244+F245+F246+F247+F248</f>
        <v>60</v>
      </c>
      <c r="G242" s="53">
        <f t="shared" si="29"/>
        <v>0</v>
      </c>
      <c r="H242" s="53">
        <f t="shared" si="29"/>
        <v>0</v>
      </c>
      <c r="I242" s="53">
        <f t="shared" si="29"/>
        <v>0</v>
      </c>
      <c r="J242" s="53">
        <f t="shared" si="29"/>
        <v>0</v>
      </c>
      <c r="K242" s="53">
        <f t="shared" si="29"/>
        <v>0</v>
      </c>
      <c r="L242" s="53">
        <f t="shared" si="29"/>
        <v>0</v>
      </c>
      <c r="M242" s="53">
        <f t="shared" si="29"/>
        <v>0</v>
      </c>
      <c r="N242" s="53">
        <f t="shared" si="29"/>
        <v>0</v>
      </c>
      <c r="O242" s="185"/>
    </row>
    <row r="243" spans="1:15" x14ac:dyDescent="0.2">
      <c r="A243" s="151"/>
      <c r="B243" s="193"/>
      <c r="C243" s="156"/>
      <c r="D243" s="156"/>
      <c r="E243" s="24" t="s">
        <v>48</v>
      </c>
      <c r="F243" s="111"/>
      <c r="G243" s="45"/>
      <c r="H243" s="45"/>
      <c r="I243" s="45"/>
      <c r="J243" s="45"/>
      <c r="K243" s="45"/>
      <c r="L243" s="45"/>
      <c r="M243" s="45"/>
      <c r="N243" s="46"/>
      <c r="O243" s="185"/>
    </row>
    <row r="244" spans="1:15" ht="25.5" x14ac:dyDescent="0.2">
      <c r="A244" s="151"/>
      <c r="B244" s="193"/>
      <c r="C244" s="156"/>
      <c r="D244" s="156"/>
      <c r="E244" s="25" t="s">
        <v>56</v>
      </c>
      <c r="F244" s="77">
        <v>0</v>
      </c>
      <c r="G244" s="54"/>
      <c r="H244" s="55"/>
      <c r="I244" s="54"/>
      <c r="J244" s="55"/>
      <c r="K244" s="54"/>
      <c r="L244" s="55"/>
      <c r="M244" s="54"/>
      <c r="N244" s="55"/>
      <c r="O244" s="185"/>
    </row>
    <row r="245" spans="1:15" ht="38.25" x14ac:dyDescent="0.2">
      <c r="A245" s="151"/>
      <c r="B245" s="193"/>
      <c r="C245" s="156"/>
      <c r="D245" s="156"/>
      <c r="E245" s="91" t="s">
        <v>57</v>
      </c>
      <c r="F245" s="77">
        <v>0</v>
      </c>
      <c r="G245" s="54"/>
      <c r="H245" s="55"/>
      <c r="I245" s="54"/>
      <c r="J245" s="55"/>
      <c r="K245" s="54"/>
      <c r="L245" s="55"/>
      <c r="M245" s="54"/>
      <c r="N245" s="55"/>
      <c r="O245" s="185"/>
    </row>
    <row r="246" spans="1:15" ht="38.25" x14ac:dyDescent="0.2">
      <c r="A246" s="151"/>
      <c r="B246" s="193"/>
      <c r="C246" s="156"/>
      <c r="D246" s="156"/>
      <c r="E246" s="90" t="s">
        <v>58</v>
      </c>
      <c r="F246" s="77">
        <v>0</v>
      </c>
      <c r="G246" s="37"/>
      <c r="H246" s="38"/>
      <c r="I246" s="37"/>
      <c r="J246" s="38"/>
      <c r="K246" s="37"/>
      <c r="L246" s="38"/>
      <c r="M246" s="37"/>
      <c r="N246" s="38"/>
      <c r="O246" s="185"/>
    </row>
    <row r="247" spans="1:15" ht="25.5" x14ac:dyDescent="0.2">
      <c r="A247" s="151"/>
      <c r="B247" s="193"/>
      <c r="C247" s="156"/>
      <c r="D247" s="156"/>
      <c r="E247" s="20" t="s">
        <v>59</v>
      </c>
      <c r="F247" s="77">
        <v>60</v>
      </c>
      <c r="G247" s="36">
        <v>0</v>
      </c>
      <c r="H247" s="66">
        <v>0</v>
      </c>
      <c r="I247" s="36"/>
      <c r="J247" s="66"/>
      <c r="K247" s="36"/>
      <c r="L247" s="66"/>
      <c r="M247" s="36"/>
      <c r="N247" s="36"/>
      <c r="O247" s="185"/>
    </row>
    <row r="248" spans="1:15" ht="69" customHeight="1" x14ac:dyDescent="0.2">
      <c r="A248" s="152"/>
      <c r="B248" s="193"/>
      <c r="C248" s="157"/>
      <c r="D248" s="157"/>
      <c r="E248" s="90" t="s">
        <v>60</v>
      </c>
      <c r="F248" s="77">
        <v>0</v>
      </c>
      <c r="G248" s="41"/>
      <c r="H248" s="43"/>
      <c r="I248" s="41"/>
      <c r="J248" s="43"/>
      <c r="K248" s="41"/>
      <c r="L248" s="43"/>
      <c r="M248" s="41"/>
      <c r="N248" s="43"/>
      <c r="O248" s="185"/>
    </row>
    <row r="249" spans="1:15" ht="15.75" customHeight="1" x14ac:dyDescent="0.2">
      <c r="A249" s="250"/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2"/>
    </row>
    <row r="250" spans="1:15" ht="12.75" customHeight="1" x14ac:dyDescent="0.2">
      <c r="A250" s="150" t="s">
        <v>171</v>
      </c>
      <c r="B250" s="192" t="s">
        <v>172</v>
      </c>
      <c r="C250" s="155" t="s">
        <v>109</v>
      </c>
      <c r="D250" s="155" t="s">
        <v>234</v>
      </c>
      <c r="E250" s="26" t="s">
        <v>55</v>
      </c>
      <c r="F250" s="112">
        <f t="shared" ref="F250:N250" si="30">F252+F253+F254+F255+F256</f>
        <v>2009.9</v>
      </c>
      <c r="G250" s="53">
        <f t="shared" si="30"/>
        <v>522.91142000000002</v>
      </c>
      <c r="H250" s="53">
        <f t="shared" si="30"/>
        <v>26.016787899895515</v>
      </c>
      <c r="I250" s="53">
        <f t="shared" si="30"/>
        <v>0</v>
      </c>
      <c r="J250" s="53">
        <f t="shared" si="30"/>
        <v>0</v>
      </c>
      <c r="K250" s="53">
        <f t="shared" si="30"/>
        <v>0</v>
      </c>
      <c r="L250" s="53">
        <f t="shared" si="30"/>
        <v>0</v>
      </c>
      <c r="M250" s="53">
        <f t="shared" si="30"/>
        <v>0</v>
      </c>
      <c r="N250" s="53">
        <f t="shared" si="30"/>
        <v>0</v>
      </c>
      <c r="O250" s="200"/>
    </row>
    <row r="251" spans="1:15" x14ac:dyDescent="0.2">
      <c r="A251" s="151"/>
      <c r="B251" s="193"/>
      <c r="C251" s="156"/>
      <c r="D251" s="156"/>
      <c r="E251" s="24" t="s">
        <v>48</v>
      </c>
      <c r="F251" s="111"/>
      <c r="G251" s="45"/>
      <c r="H251" s="45"/>
      <c r="I251" s="45"/>
      <c r="J251" s="45"/>
      <c r="K251" s="45"/>
      <c r="L251" s="45"/>
      <c r="M251" s="45"/>
      <c r="N251" s="46"/>
      <c r="O251" s="201"/>
    </row>
    <row r="252" spans="1:15" ht="25.5" x14ac:dyDescent="0.2">
      <c r="A252" s="151"/>
      <c r="B252" s="193"/>
      <c r="C252" s="156"/>
      <c r="D252" s="156"/>
      <c r="E252" s="25" t="s">
        <v>56</v>
      </c>
      <c r="F252" s="77">
        <v>0</v>
      </c>
      <c r="G252" s="54"/>
      <c r="H252" s="55"/>
      <c r="I252" s="54"/>
      <c r="J252" s="55"/>
      <c r="K252" s="54"/>
      <c r="L252" s="55"/>
      <c r="M252" s="54"/>
      <c r="N252" s="55"/>
      <c r="O252" s="201"/>
    </row>
    <row r="253" spans="1:15" ht="38.25" x14ac:dyDescent="0.2">
      <c r="A253" s="151"/>
      <c r="B253" s="193"/>
      <c r="C253" s="156"/>
      <c r="D253" s="156"/>
      <c r="E253" s="91" t="s">
        <v>57</v>
      </c>
      <c r="F253" s="77">
        <v>0</v>
      </c>
      <c r="G253" s="54"/>
      <c r="H253" s="55"/>
      <c r="I253" s="54"/>
      <c r="J253" s="55"/>
      <c r="K253" s="54"/>
      <c r="L253" s="55"/>
      <c r="M253" s="54"/>
      <c r="N253" s="55"/>
      <c r="O253" s="201"/>
    </row>
    <row r="254" spans="1:15" ht="38.25" x14ac:dyDescent="0.2">
      <c r="A254" s="151"/>
      <c r="B254" s="193"/>
      <c r="C254" s="156"/>
      <c r="D254" s="156"/>
      <c r="E254" s="90" t="s">
        <v>58</v>
      </c>
      <c r="F254" s="77">
        <v>0</v>
      </c>
      <c r="G254" s="37"/>
      <c r="H254" s="38"/>
      <c r="I254" s="37"/>
      <c r="J254" s="38"/>
      <c r="K254" s="37"/>
      <c r="L254" s="38"/>
      <c r="M254" s="37"/>
      <c r="N254" s="38"/>
      <c r="O254" s="201"/>
    </row>
    <row r="255" spans="1:15" ht="25.5" x14ac:dyDescent="0.2">
      <c r="A255" s="151"/>
      <c r="B255" s="193"/>
      <c r="C255" s="156"/>
      <c r="D255" s="156"/>
      <c r="E255" s="20" t="s">
        <v>59</v>
      </c>
      <c r="F255" s="77">
        <v>2009.9</v>
      </c>
      <c r="G255" s="36">
        <v>522.91142000000002</v>
      </c>
      <c r="H255" s="66">
        <f>G255/F255*100</f>
        <v>26.016787899895515</v>
      </c>
      <c r="I255" s="36"/>
      <c r="J255" s="66"/>
      <c r="K255" s="36"/>
      <c r="L255" s="66"/>
      <c r="M255" s="65"/>
      <c r="N255" s="65"/>
      <c r="O255" s="201"/>
    </row>
    <row r="256" spans="1:15" ht="25.5" x14ac:dyDescent="0.2">
      <c r="A256" s="151"/>
      <c r="B256" s="228"/>
      <c r="C256" s="156"/>
      <c r="D256" s="156"/>
      <c r="E256" s="91" t="s">
        <v>60</v>
      </c>
      <c r="F256" s="110">
        <v>0</v>
      </c>
      <c r="G256" s="68"/>
      <c r="H256" s="49"/>
      <c r="I256" s="68"/>
      <c r="J256" s="49"/>
      <c r="K256" s="68"/>
      <c r="L256" s="49"/>
      <c r="M256" s="68"/>
      <c r="N256" s="49"/>
      <c r="O256" s="202"/>
    </row>
    <row r="257" spans="1:15" s="118" customFormat="1" ht="44.25" customHeight="1" x14ac:dyDescent="0.2">
      <c r="A257" s="314" t="s">
        <v>246</v>
      </c>
      <c r="B257" s="315"/>
      <c r="C257" s="315"/>
      <c r="D257" s="315"/>
      <c r="E257" s="315"/>
      <c r="F257" s="315"/>
      <c r="G257" s="315"/>
      <c r="H257" s="315"/>
      <c r="I257" s="315"/>
      <c r="J257" s="315"/>
      <c r="K257" s="315"/>
      <c r="L257" s="315"/>
      <c r="M257" s="315"/>
      <c r="N257" s="315"/>
      <c r="O257" s="316"/>
    </row>
    <row r="258" spans="1:15" ht="12.75" customHeight="1" x14ac:dyDescent="0.2">
      <c r="A258" s="248" t="s">
        <v>173</v>
      </c>
      <c r="B258" s="249" t="s">
        <v>174</v>
      </c>
      <c r="C258" s="156" t="s">
        <v>109</v>
      </c>
      <c r="D258" s="155" t="s">
        <v>197</v>
      </c>
      <c r="E258" s="71" t="s">
        <v>55</v>
      </c>
      <c r="F258" s="112">
        <f t="shared" ref="F258:N258" si="31">F260+F261+F262+F263+F264</f>
        <v>138</v>
      </c>
      <c r="G258" s="53">
        <f t="shared" si="31"/>
        <v>26.5</v>
      </c>
      <c r="H258" s="53">
        <f t="shared" si="31"/>
        <v>19.202898550724637</v>
      </c>
      <c r="I258" s="53">
        <f t="shared" si="31"/>
        <v>0</v>
      </c>
      <c r="J258" s="53">
        <f t="shared" si="31"/>
        <v>0</v>
      </c>
      <c r="K258" s="53">
        <f t="shared" si="31"/>
        <v>0</v>
      </c>
      <c r="L258" s="53">
        <f t="shared" si="31"/>
        <v>0</v>
      </c>
      <c r="M258" s="53">
        <f t="shared" si="31"/>
        <v>0</v>
      </c>
      <c r="N258" s="53">
        <f t="shared" si="31"/>
        <v>0</v>
      </c>
      <c r="O258" s="200"/>
    </row>
    <row r="259" spans="1:15" x14ac:dyDescent="0.2">
      <c r="A259" s="151"/>
      <c r="B259" s="193"/>
      <c r="C259" s="156"/>
      <c r="D259" s="156"/>
      <c r="E259" s="24" t="s">
        <v>48</v>
      </c>
      <c r="F259" s="111"/>
      <c r="G259" s="45"/>
      <c r="H259" s="45"/>
      <c r="I259" s="45"/>
      <c r="J259" s="45"/>
      <c r="K259" s="45"/>
      <c r="L259" s="45"/>
      <c r="M259" s="45"/>
      <c r="N259" s="46"/>
      <c r="O259" s="201"/>
    </row>
    <row r="260" spans="1:15" ht="25.5" x14ac:dyDescent="0.2">
      <c r="A260" s="151"/>
      <c r="B260" s="193"/>
      <c r="C260" s="156"/>
      <c r="D260" s="156"/>
      <c r="E260" s="25" t="s">
        <v>56</v>
      </c>
      <c r="F260" s="77">
        <v>0</v>
      </c>
      <c r="G260" s="54"/>
      <c r="H260" s="55"/>
      <c r="I260" s="54"/>
      <c r="J260" s="55"/>
      <c r="K260" s="54"/>
      <c r="L260" s="55"/>
      <c r="M260" s="54"/>
      <c r="N260" s="55"/>
      <c r="O260" s="201"/>
    </row>
    <row r="261" spans="1:15" ht="38.25" x14ac:dyDescent="0.2">
      <c r="A261" s="151"/>
      <c r="B261" s="193"/>
      <c r="C261" s="156"/>
      <c r="D261" s="156"/>
      <c r="E261" s="91" t="s">
        <v>57</v>
      </c>
      <c r="F261" s="77">
        <v>0</v>
      </c>
      <c r="G261" s="54"/>
      <c r="H261" s="55"/>
      <c r="I261" s="54"/>
      <c r="J261" s="55"/>
      <c r="K261" s="54"/>
      <c r="L261" s="55"/>
      <c r="M261" s="54"/>
      <c r="N261" s="55"/>
      <c r="O261" s="201"/>
    </row>
    <row r="262" spans="1:15" ht="38.25" x14ac:dyDescent="0.2">
      <c r="A262" s="151"/>
      <c r="B262" s="193"/>
      <c r="C262" s="156"/>
      <c r="D262" s="156"/>
      <c r="E262" s="90" t="s">
        <v>58</v>
      </c>
      <c r="F262" s="77">
        <v>0</v>
      </c>
      <c r="G262" s="37"/>
      <c r="H262" s="38"/>
      <c r="I262" s="37"/>
      <c r="J262" s="38"/>
      <c r="K262" s="37"/>
      <c r="L262" s="38"/>
      <c r="M262" s="37"/>
      <c r="N262" s="38"/>
      <c r="O262" s="201"/>
    </row>
    <row r="263" spans="1:15" ht="25.5" x14ac:dyDescent="0.2">
      <c r="A263" s="151"/>
      <c r="B263" s="193"/>
      <c r="C263" s="156"/>
      <c r="D263" s="156"/>
      <c r="E263" s="20" t="s">
        <v>59</v>
      </c>
      <c r="F263" s="77">
        <v>138</v>
      </c>
      <c r="G263" s="36">
        <v>26.5</v>
      </c>
      <c r="H263" s="66">
        <f>G263/F263*100</f>
        <v>19.202898550724637</v>
      </c>
      <c r="I263" s="36"/>
      <c r="J263" s="66"/>
      <c r="K263" s="36"/>
      <c r="L263" s="66"/>
      <c r="M263" s="65"/>
      <c r="N263" s="65"/>
      <c r="O263" s="201"/>
    </row>
    <row r="264" spans="1:15" ht="25.5" x14ac:dyDescent="0.2">
      <c r="A264" s="152"/>
      <c r="B264" s="193"/>
      <c r="C264" s="157"/>
      <c r="D264" s="157"/>
      <c r="E264" s="90" t="s">
        <v>60</v>
      </c>
      <c r="F264" s="77">
        <v>0</v>
      </c>
      <c r="G264" s="41"/>
      <c r="H264" s="43"/>
      <c r="I264" s="41"/>
      <c r="J264" s="43"/>
      <c r="K264" s="41"/>
      <c r="L264" s="43"/>
      <c r="M264" s="41"/>
      <c r="N264" s="43"/>
      <c r="O264" s="202"/>
    </row>
    <row r="265" spans="1:15" s="67" customFormat="1" ht="15.75" customHeight="1" x14ac:dyDescent="0.2">
      <c r="A265" s="311" t="s">
        <v>244</v>
      </c>
      <c r="B265" s="312"/>
      <c r="C265" s="312"/>
      <c r="D265" s="312"/>
      <c r="E265" s="312"/>
      <c r="F265" s="312"/>
      <c r="G265" s="312"/>
      <c r="H265" s="312"/>
      <c r="I265" s="312"/>
      <c r="J265" s="312"/>
      <c r="K265" s="312"/>
      <c r="L265" s="312"/>
      <c r="M265" s="312"/>
      <c r="N265" s="312"/>
      <c r="O265" s="313"/>
    </row>
    <row r="266" spans="1:15" ht="12.75" customHeight="1" x14ac:dyDescent="0.2">
      <c r="A266" s="150" t="s">
        <v>176</v>
      </c>
      <c r="B266" s="192" t="s">
        <v>106</v>
      </c>
      <c r="C266" s="155" t="s">
        <v>111</v>
      </c>
      <c r="D266" s="155" t="s">
        <v>111</v>
      </c>
      <c r="E266" s="26" t="s">
        <v>55</v>
      </c>
      <c r="F266" s="112">
        <f t="shared" ref="F266:N266" si="32">F268+F269+F270+F271+F272</f>
        <v>0</v>
      </c>
      <c r="G266" s="53">
        <f t="shared" si="32"/>
        <v>0</v>
      </c>
      <c r="H266" s="53">
        <f t="shared" si="32"/>
        <v>0</v>
      </c>
      <c r="I266" s="53">
        <f t="shared" si="32"/>
        <v>0</v>
      </c>
      <c r="J266" s="53">
        <f t="shared" si="32"/>
        <v>0</v>
      </c>
      <c r="K266" s="53">
        <f t="shared" si="32"/>
        <v>0</v>
      </c>
      <c r="L266" s="53">
        <f t="shared" si="32"/>
        <v>0</v>
      </c>
      <c r="M266" s="53">
        <f t="shared" si="32"/>
        <v>0</v>
      </c>
      <c r="N266" s="53">
        <f t="shared" si="32"/>
        <v>0</v>
      </c>
      <c r="O266" s="203"/>
    </row>
    <row r="267" spans="1:15" ht="12.75" customHeight="1" x14ac:dyDescent="0.2">
      <c r="A267" s="151"/>
      <c r="B267" s="193"/>
      <c r="C267" s="156"/>
      <c r="D267" s="156"/>
      <c r="E267" s="24" t="s">
        <v>48</v>
      </c>
      <c r="F267" s="111"/>
      <c r="G267" s="45"/>
      <c r="H267" s="45"/>
      <c r="I267" s="45"/>
      <c r="J267" s="45"/>
      <c r="K267" s="45"/>
      <c r="L267" s="45"/>
      <c r="M267" s="45"/>
      <c r="N267" s="46"/>
      <c r="O267" s="203"/>
    </row>
    <row r="268" spans="1:15" ht="25.5" x14ac:dyDescent="0.2">
      <c r="A268" s="151"/>
      <c r="B268" s="193"/>
      <c r="C268" s="156"/>
      <c r="D268" s="156"/>
      <c r="E268" s="25" t="s">
        <v>56</v>
      </c>
      <c r="F268" s="77">
        <v>0</v>
      </c>
      <c r="G268" s="54"/>
      <c r="H268" s="55"/>
      <c r="I268" s="54"/>
      <c r="J268" s="55"/>
      <c r="K268" s="54"/>
      <c r="L268" s="55"/>
      <c r="M268" s="54"/>
      <c r="N268" s="55"/>
      <c r="O268" s="203"/>
    </row>
    <row r="269" spans="1:15" ht="38.25" x14ac:dyDescent="0.2">
      <c r="A269" s="151"/>
      <c r="B269" s="193"/>
      <c r="C269" s="156"/>
      <c r="D269" s="156"/>
      <c r="E269" s="91" t="s">
        <v>57</v>
      </c>
      <c r="F269" s="77">
        <v>0</v>
      </c>
      <c r="G269" s="54"/>
      <c r="H269" s="55"/>
      <c r="I269" s="54"/>
      <c r="J269" s="55"/>
      <c r="K269" s="54"/>
      <c r="L269" s="55"/>
      <c r="M269" s="54"/>
      <c r="N269" s="55"/>
      <c r="O269" s="203"/>
    </row>
    <row r="270" spans="1:15" ht="38.25" x14ac:dyDescent="0.2">
      <c r="A270" s="151"/>
      <c r="B270" s="193"/>
      <c r="C270" s="156"/>
      <c r="D270" s="156"/>
      <c r="E270" s="90" t="s">
        <v>58</v>
      </c>
      <c r="F270" s="77">
        <v>0</v>
      </c>
      <c r="G270" s="37"/>
      <c r="H270" s="38"/>
      <c r="I270" s="37"/>
      <c r="J270" s="38"/>
      <c r="K270" s="37"/>
      <c r="L270" s="38"/>
      <c r="M270" s="37"/>
      <c r="N270" s="38"/>
      <c r="O270" s="203"/>
    </row>
    <row r="271" spans="1:15" ht="25.5" x14ac:dyDescent="0.2">
      <c r="A271" s="151"/>
      <c r="B271" s="193"/>
      <c r="C271" s="156"/>
      <c r="D271" s="156"/>
      <c r="E271" s="25" t="s">
        <v>59</v>
      </c>
      <c r="F271" s="77">
        <v>0</v>
      </c>
      <c r="G271" s="36">
        <v>0</v>
      </c>
      <c r="H271" s="36">
        <v>0</v>
      </c>
      <c r="I271" s="36"/>
      <c r="J271" s="36"/>
      <c r="K271" s="36"/>
      <c r="L271" s="36"/>
      <c r="M271" s="36"/>
      <c r="N271" s="36"/>
      <c r="O271" s="203"/>
    </row>
    <row r="272" spans="1:15" ht="25.5" x14ac:dyDescent="0.2">
      <c r="A272" s="152"/>
      <c r="B272" s="193"/>
      <c r="C272" s="157"/>
      <c r="D272" s="157"/>
      <c r="E272" s="90" t="s">
        <v>60</v>
      </c>
      <c r="F272" s="77">
        <v>0</v>
      </c>
      <c r="G272" s="41"/>
      <c r="H272" s="43"/>
      <c r="I272" s="41"/>
      <c r="J272" s="43"/>
      <c r="K272" s="41"/>
      <c r="L272" s="43"/>
      <c r="M272" s="41"/>
      <c r="N272" s="43"/>
      <c r="O272" s="203"/>
    </row>
    <row r="273" spans="1:15" ht="15.75" customHeight="1" x14ac:dyDescent="0.2">
      <c r="A273" s="225"/>
      <c r="B273" s="226"/>
      <c r="C273" s="226"/>
      <c r="D273" s="226"/>
      <c r="E273" s="226"/>
      <c r="F273" s="226"/>
      <c r="G273" s="226"/>
      <c r="H273" s="226"/>
      <c r="I273" s="226"/>
      <c r="J273" s="226"/>
      <c r="K273" s="226"/>
      <c r="L273" s="226"/>
      <c r="M273" s="226"/>
      <c r="N273" s="226"/>
      <c r="O273" s="227"/>
    </row>
    <row r="274" spans="1:15" ht="12.75" customHeight="1" x14ac:dyDescent="0.2">
      <c r="A274" s="150" t="s">
        <v>178</v>
      </c>
      <c r="B274" s="192" t="s">
        <v>107</v>
      </c>
      <c r="C274" s="155" t="s">
        <v>109</v>
      </c>
      <c r="D274" s="155" t="s">
        <v>234</v>
      </c>
      <c r="E274" s="26" t="s">
        <v>55</v>
      </c>
      <c r="F274" s="112">
        <f t="shared" ref="F274:N274" si="33">F276+F277+F278+F279+F280</f>
        <v>1272</v>
      </c>
      <c r="G274" s="53">
        <f t="shared" si="33"/>
        <v>205.02153999999999</v>
      </c>
      <c r="H274" s="53">
        <f t="shared" si="33"/>
        <v>16.118045597484276</v>
      </c>
      <c r="I274" s="53">
        <f t="shared" si="33"/>
        <v>0</v>
      </c>
      <c r="J274" s="53">
        <f t="shared" si="33"/>
        <v>0</v>
      </c>
      <c r="K274" s="53">
        <f t="shared" si="33"/>
        <v>0</v>
      </c>
      <c r="L274" s="53">
        <f t="shared" si="33"/>
        <v>0</v>
      </c>
      <c r="M274" s="53">
        <f t="shared" si="33"/>
        <v>0</v>
      </c>
      <c r="N274" s="53">
        <f t="shared" si="33"/>
        <v>0</v>
      </c>
      <c r="O274" s="200"/>
    </row>
    <row r="275" spans="1:15" x14ac:dyDescent="0.2">
      <c r="A275" s="151"/>
      <c r="B275" s="193"/>
      <c r="C275" s="156"/>
      <c r="D275" s="156"/>
      <c r="E275" s="24" t="s">
        <v>48</v>
      </c>
      <c r="F275" s="111"/>
      <c r="G275" s="45"/>
      <c r="H275" s="45"/>
      <c r="I275" s="45"/>
      <c r="J275" s="45"/>
      <c r="K275" s="45"/>
      <c r="L275" s="45"/>
      <c r="M275" s="45"/>
      <c r="N275" s="46"/>
      <c r="O275" s="201"/>
    </row>
    <row r="276" spans="1:15" ht="25.5" x14ac:dyDescent="0.2">
      <c r="A276" s="151"/>
      <c r="B276" s="193"/>
      <c r="C276" s="156"/>
      <c r="D276" s="156"/>
      <c r="E276" s="25" t="s">
        <v>56</v>
      </c>
      <c r="F276" s="77">
        <v>0</v>
      </c>
      <c r="G276" s="54"/>
      <c r="H276" s="55"/>
      <c r="I276" s="54"/>
      <c r="J276" s="55"/>
      <c r="K276" s="54"/>
      <c r="L276" s="55"/>
      <c r="M276" s="54"/>
      <c r="N276" s="55"/>
      <c r="O276" s="201"/>
    </row>
    <row r="277" spans="1:15" ht="38.25" x14ac:dyDescent="0.2">
      <c r="A277" s="151"/>
      <c r="B277" s="193"/>
      <c r="C277" s="156"/>
      <c r="D277" s="156"/>
      <c r="E277" s="91" t="s">
        <v>57</v>
      </c>
      <c r="F277" s="77">
        <v>0</v>
      </c>
      <c r="G277" s="54"/>
      <c r="H277" s="55"/>
      <c r="I277" s="54"/>
      <c r="J277" s="55"/>
      <c r="K277" s="54"/>
      <c r="L277" s="55"/>
      <c r="M277" s="54"/>
      <c r="N277" s="55"/>
      <c r="O277" s="201"/>
    </row>
    <row r="278" spans="1:15" ht="38.25" x14ac:dyDescent="0.2">
      <c r="A278" s="151"/>
      <c r="B278" s="193"/>
      <c r="C278" s="156"/>
      <c r="D278" s="156"/>
      <c r="E278" s="90" t="s">
        <v>58</v>
      </c>
      <c r="F278" s="77">
        <v>0</v>
      </c>
      <c r="G278" s="37"/>
      <c r="H278" s="38"/>
      <c r="I278" s="37"/>
      <c r="J278" s="38"/>
      <c r="K278" s="37"/>
      <c r="L278" s="38"/>
      <c r="M278" s="37"/>
      <c r="N278" s="38"/>
      <c r="O278" s="201"/>
    </row>
    <row r="279" spans="1:15" ht="25.5" x14ac:dyDescent="0.2">
      <c r="A279" s="151"/>
      <c r="B279" s="193"/>
      <c r="C279" s="156"/>
      <c r="D279" s="156"/>
      <c r="E279" s="25" t="s">
        <v>59</v>
      </c>
      <c r="F279" s="77">
        <v>1272</v>
      </c>
      <c r="G279" s="36">
        <v>205.02153999999999</v>
      </c>
      <c r="H279" s="36">
        <f>G279/F279*100</f>
        <v>16.118045597484276</v>
      </c>
      <c r="I279" s="36"/>
      <c r="J279" s="36"/>
      <c r="K279" s="36"/>
      <c r="L279" s="36"/>
      <c r="M279" s="36"/>
      <c r="N279" s="36"/>
      <c r="O279" s="201"/>
    </row>
    <row r="280" spans="1:15" ht="25.5" x14ac:dyDescent="0.2">
      <c r="A280" s="152"/>
      <c r="B280" s="193"/>
      <c r="C280" s="157"/>
      <c r="D280" s="156"/>
      <c r="E280" s="90" t="s">
        <v>60</v>
      </c>
      <c r="F280" s="77">
        <v>0</v>
      </c>
      <c r="G280" s="41"/>
      <c r="H280" s="43"/>
      <c r="I280" s="41"/>
      <c r="J280" s="43"/>
      <c r="K280" s="41"/>
      <c r="L280" s="43"/>
      <c r="M280" s="41"/>
      <c r="N280" s="43"/>
      <c r="O280" s="202"/>
    </row>
    <row r="281" spans="1:15" s="116" customFormat="1" ht="16.5" customHeight="1" x14ac:dyDescent="0.2">
      <c r="A281" s="308" t="s">
        <v>27</v>
      </c>
      <c r="B281" s="309"/>
      <c r="C281" s="309"/>
      <c r="D281" s="309"/>
      <c r="E281" s="309"/>
      <c r="F281" s="309"/>
      <c r="G281" s="309"/>
      <c r="H281" s="309"/>
      <c r="I281" s="309"/>
      <c r="J281" s="309"/>
      <c r="K281" s="309"/>
      <c r="L281" s="309"/>
      <c r="M281" s="309"/>
      <c r="N281" s="309"/>
      <c r="O281" s="310"/>
    </row>
    <row r="282" spans="1:15" ht="12.75" customHeight="1" x14ac:dyDescent="0.2">
      <c r="A282" s="150" t="s">
        <v>177</v>
      </c>
      <c r="B282" s="192" t="s">
        <v>93</v>
      </c>
      <c r="C282" s="155" t="s">
        <v>110</v>
      </c>
      <c r="D282" s="155" t="s">
        <v>111</v>
      </c>
      <c r="E282" s="26" t="s">
        <v>55</v>
      </c>
      <c r="F282" s="112">
        <f t="shared" ref="F282:N282" si="34">F284+F285+F286+F287+F288</f>
        <v>17</v>
      </c>
      <c r="G282" s="53">
        <f t="shared" si="34"/>
        <v>0</v>
      </c>
      <c r="H282" s="53">
        <f t="shared" si="34"/>
        <v>0</v>
      </c>
      <c r="I282" s="53">
        <f t="shared" si="34"/>
        <v>0</v>
      </c>
      <c r="J282" s="53">
        <f t="shared" si="34"/>
        <v>0</v>
      </c>
      <c r="K282" s="53">
        <f t="shared" si="34"/>
        <v>0</v>
      </c>
      <c r="L282" s="53">
        <f t="shared" si="34"/>
        <v>0</v>
      </c>
      <c r="M282" s="53">
        <f t="shared" si="34"/>
        <v>0</v>
      </c>
      <c r="N282" s="53">
        <f t="shared" si="34"/>
        <v>0</v>
      </c>
      <c r="O282" s="185"/>
    </row>
    <row r="283" spans="1:15" x14ac:dyDescent="0.2">
      <c r="A283" s="151"/>
      <c r="B283" s="193"/>
      <c r="C283" s="156"/>
      <c r="D283" s="156"/>
      <c r="E283" s="24" t="s">
        <v>48</v>
      </c>
      <c r="F283" s="111"/>
      <c r="G283" s="45"/>
      <c r="H283" s="45"/>
      <c r="I283" s="45"/>
      <c r="J283" s="45"/>
      <c r="K283" s="45"/>
      <c r="L283" s="45"/>
      <c r="M283" s="45"/>
      <c r="N283" s="46"/>
      <c r="O283" s="185"/>
    </row>
    <row r="284" spans="1:15" ht="25.5" x14ac:dyDescent="0.2">
      <c r="A284" s="151"/>
      <c r="B284" s="193"/>
      <c r="C284" s="156"/>
      <c r="D284" s="156"/>
      <c r="E284" s="25" t="s">
        <v>56</v>
      </c>
      <c r="F284" s="77">
        <v>0</v>
      </c>
      <c r="G284" s="54"/>
      <c r="H284" s="55"/>
      <c r="I284" s="54"/>
      <c r="J284" s="55"/>
      <c r="K284" s="54"/>
      <c r="L284" s="55"/>
      <c r="M284" s="54"/>
      <c r="N284" s="55"/>
      <c r="O284" s="185"/>
    </row>
    <row r="285" spans="1:15" ht="38.25" x14ac:dyDescent="0.2">
      <c r="A285" s="151"/>
      <c r="B285" s="193"/>
      <c r="C285" s="156"/>
      <c r="D285" s="156"/>
      <c r="E285" s="91" t="s">
        <v>57</v>
      </c>
      <c r="F285" s="77">
        <v>0</v>
      </c>
      <c r="G285" s="54"/>
      <c r="H285" s="55"/>
      <c r="I285" s="54"/>
      <c r="J285" s="55"/>
      <c r="K285" s="54"/>
      <c r="L285" s="55"/>
      <c r="M285" s="54"/>
      <c r="N285" s="55"/>
      <c r="O285" s="185"/>
    </row>
    <row r="286" spans="1:15" ht="38.25" x14ac:dyDescent="0.2">
      <c r="A286" s="151"/>
      <c r="B286" s="193"/>
      <c r="C286" s="156"/>
      <c r="D286" s="156"/>
      <c r="E286" s="90" t="s">
        <v>58</v>
      </c>
      <c r="F286" s="77">
        <v>0</v>
      </c>
      <c r="G286" s="37"/>
      <c r="H286" s="38"/>
      <c r="I286" s="37"/>
      <c r="J286" s="38"/>
      <c r="K286" s="37"/>
      <c r="L286" s="38"/>
      <c r="M286" s="37"/>
      <c r="N286" s="38"/>
      <c r="O286" s="185"/>
    </row>
    <row r="287" spans="1:15" ht="25.5" x14ac:dyDescent="0.2">
      <c r="A287" s="151"/>
      <c r="B287" s="193"/>
      <c r="C287" s="156"/>
      <c r="D287" s="156"/>
      <c r="E287" s="25" t="s">
        <v>59</v>
      </c>
      <c r="F287" s="77">
        <v>17</v>
      </c>
      <c r="G287" s="36">
        <v>0</v>
      </c>
      <c r="H287" s="36">
        <v>0</v>
      </c>
      <c r="I287" s="36"/>
      <c r="J287" s="36"/>
      <c r="K287" s="36"/>
      <c r="L287" s="36"/>
      <c r="M287" s="69"/>
      <c r="N287" s="36"/>
      <c r="O287" s="185"/>
    </row>
    <row r="288" spans="1:15" ht="25.5" x14ac:dyDescent="0.2">
      <c r="A288" s="152"/>
      <c r="B288" s="193"/>
      <c r="C288" s="157"/>
      <c r="D288" s="157"/>
      <c r="E288" s="90" t="s">
        <v>60</v>
      </c>
      <c r="F288" s="77">
        <v>0</v>
      </c>
      <c r="G288" s="41"/>
      <c r="H288" s="43"/>
      <c r="I288" s="41"/>
      <c r="J288" s="43"/>
      <c r="K288" s="41"/>
      <c r="L288" s="43"/>
      <c r="M288" s="41"/>
      <c r="N288" s="43"/>
      <c r="O288" s="185"/>
    </row>
    <row r="289" spans="1:15" ht="15.75" customHeight="1" x14ac:dyDescent="0.2">
      <c r="A289" s="225"/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  <c r="L289" s="226"/>
      <c r="M289" s="226"/>
      <c r="N289" s="226"/>
      <c r="O289" s="227"/>
    </row>
    <row r="290" spans="1:15" ht="12.75" customHeight="1" x14ac:dyDescent="0.2">
      <c r="A290" s="150" t="s">
        <v>179</v>
      </c>
      <c r="B290" s="169" t="s">
        <v>180</v>
      </c>
      <c r="C290" s="170"/>
      <c r="D290" s="171"/>
      <c r="E290" s="18" t="s">
        <v>55</v>
      </c>
      <c r="F290" s="77">
        <f t="shared" ref="F290:N290" si="35">F292+F293+F294+F295+F296</f>
        <v>4068.3</v>
      </c>
      <c r="G290" s="36">
        <f t="shared" si="35"/>
        <v>4068.2971499999999</v>
      </c>
      <c r="H290" s="36">
        <f t="shared" si="35"/>
        <v>99.999929946169146</v>
      </c>
      <c r="I290" s="36">
        <f t="shared" si="35"/>
        <v>0</v>
      </c>
      <c r="J290" s="36">
        <f t="shared" si="35"/>
        <v>0</v>
      </c>
      <c r="K290" s="36">
        <f t="shared" si="35"/>
        <v>0</v>
      </c>
      <c r="L290" s="36">
        <f t="shared" si="35"/>
        <v>0</v>
      </c>
      <c r="M290" s="36">
        <f t="shared" si="35"/>
        <v>0</v>
      </c>
      <c r="N290" s="36">
        <f t="shared" si="35"/>
        <v>0</v>
      </c>
      <c r="O290" s="178"/>
    </row>
    <row r="291" spans="1:15" ht="21" customHeight="1" x14ac:dyDescent="0.2">
      <c r="A291" s="151"/>
      <c r="B291" s="172"/>
      <c r="C291" s="173"/>
      <c r="D291" s="174"/>
      <c r="E291" s="19" t="s">
        <v>48</v>
      </c>
      <c r="F291" s="109"/>
      <c r="G291" s="44"/>
      <c r="H291" s="44"/>
      <c r="I291" s="44"/>
      <c r="J291" s="44"/>
      <c r="K291" s="44"/>
      <c r="L291" s="44"/>
      <c r="M291" s="44"/>
      <c r="N291" s="44"/>
      <c r="O291" s="179"/>
    </row>
    <row r="292" spans="1:15" ht="25.5" x14ac:dyDescent="0.2">
      <c r="A292" s="151"/>
      <c r="B292" s="172"/>
      <c r="C292" s="173"/>
      <c r="D292" s="174"/>
      <c r="E292" s="20" t="s">
        <v>56</v>
      </c>
      <c r="F292" s="77">
        <v>0</v>
      </c>
      <c r="G292" s="36"/>
      <c r="H292" s="36"/>
      <c r="I292" s="36"/>
      <c r="J292" s="36"/>
      <c r="K292" s="36"/>
      <c r="L292" s="36"/>
      <c r="M292" s="36"/>
      <c r="N292" s="36"/>
      <c r="O292" s="179"/>
    </row>
    <row r="293" spans="1:15" ht="38.25" x14ac:dyDescent="0.2">
      <c r="A293" s="151"/>
      <c r="B293" s="172"/>
      <c r="C293" s="173"/>
      <c r="D293" s="174"/>
      <c r="E293" s="21" t="s">
        <v>57</v>
      </c>
      <c r="F293" s="77">
        <v>0</v>
      </c>
      <c r="G293" s="36"/>
      <c r="H293" s="36"/>
      <c r="I293" s="36"/>
      <c r="J293" s="36"/>
      <c r="K293" s="36"/>
      <c r="L293" s="36"/>
      <c r="M293" s="36"/>
      <c r="N293" s="36"/>
      <c r="O293" s="179"/>
    </row>
    <row r="294" spans="1:15" ht="44.25" customHeight="1" x14ac:dyDescent="0.2">
      <c r="A294" s="151"/>
      <c r="B294" s="172"/>
      <c r="C294" s="173"/>
      <c r="D294" s="174"/>
      <c r="E294" s="22" t="s">
        <v>58</v>
      </c>
      <c r="F294" s="77">
        <v>0</v>
      </c>
      <c r="G294" s="36"/>
      <c r="H294" s="36"/>
      <c r="I294" s="36"/>
      <c r="J294" s="36"/>
      <c r="K294" s="36"/>
      <c r="L294" s="36"/>
      <c r="M294" s="36"/>
      <c r="N294" s="36"/>
      <c r="O294" s="179"/>
    </row>
    <row r="295" spans="1:15" ht="25.5" x14ac:dyDescent="0.2">
      <c r="A295" s="151"/>
      <c r="B295" s="172"/>
      <c r="C295" s="173"/>
      <c r="D295" s="174"/>
      <c r="E295" s="20" t="s">
        <v>59</v>
      </c>
      <c r="F295" s="77">
        <f t="shared" ref="F295:N295" si="36">F302</f>
        <v>4068.3</v>
      </c>
      <c r="G295" s="65">
        <f t="shared" si="36"/>
        <v>4068.2971499999999</v>
      </c>
      <c r="H295" s="65">
        <f t="shared" si="36"/>
        <v>99.999929946169146</v>
      </c>
      <c r="I295" s="65">
        <f t="shared" si="36"/>
        <v>0</v>
      </c>
      <c r="J295" s="65">
        <f t="shared" si="36"/>
        <v>0</v>
      </c>
      <c r="K295" s="65">
        <f t="shared" si="36"/>
        <v>0</v>
      </c>
      <c r="L295" s="65">
        <f t="shared" si="36"/>
        <v>0</v>
      </c>
      <c r="M295" s="65">
        <f t="shared" si="36"/>
        <v>0</v>
      </c>
      <c r="N295" s="65">
        <f t="shared" si="36"/>
        <v>0</v>
      </c>
      <c r="O295" s="179"/>
    </row>
    <row r="296" spans="1:15" ht="30" customHeight="1" x14ac:dyDescent="0.2">
      <c r="A296" s="152"/>
      <c r="B296" s="175"/>
      <c r="C296" s="176"/>
      <c r="D296" s="177"/>
      <c r="E296" s="22" t="s">
        <v>60</v>
      </c>
      <c r="F296" s="77">
        <v>0</v>
      </c>
      <c r="G296" s="36"/>
      <c r="H296" s="36"/>
      <c r="I296" s="36"/>
      <c r="J296" s="36"/>
      <c r="K296" s="36"/>
      <c r="L296" s="36"/>
      <c r="M296" s="36"/>
      <c r="N296" s="36"/>
      <c r="O296" s="180"/>
    </row>
    <row r="297" spans="1:15" ht="12.75" customHeight="1" x14ac:dyDescent="0.2">
      <c r="A297" s="150" t="s">
        <v>138</v>
      </c>
      <c r="B297" s="266" t="s">
        <v>181</v>
      </c>
      <c r="C297" s="170"/>
      <c r="D297" s="171"/>
      <c r="E297" s="26" t="s">
        <v>55</v>
      </c>
      <c r="F297" s="112">
        <f t="shared" ref="F297:N297" si="37">F299+F300+F301+F302+F303</f>
        <v>4068.3</v>
      </c>
      <c r="G297" s="53">
        <f t="shared" si="37"/>
        <v>4068.2971499999999</v>
      </c>
      <c r="H297" s="53">
        <f t="shared" si="37"/>
        <v>99.999929946169146</v>
      </c>
      <c r="I297" s="53">
        <f t="shared" si="37"/>
        <v>0</v>
      </c>
      <c r="J297" s="53">
        <f t="shared" si="37"/>
        <v>0</v>
      </c>
      <c r="K297" s="53">
        <f t="shared" si="37"/>
        <v>0</v>
      </c>
      <c r="L297" s="53">
        <f t="shared" si="37"/>
        <v>0</v>
      </c>
      <c r="M297" s="53">
        <f t="shared" si="37"/>
        <v>0</v>
      </c>
      <c r="N297" s="53">
        <f t="shared" si="37"/>
        <v>0</v>
      </c>
      <c r="O297" s="269"/>
    </row>
    <row r="298" spans="1:15" x14ac:dyDescent="0.2">
      <c r="A298" s="248"/>
      <c r="B298" s="267"/>
      <c r="C298" s="173"/>
      <c r="D298" s="174"/>
      <c r="E298" s="24" t="s">
        <v>48</v>
      </c>
      <c r="F298" s="111"/>
      <c r="G298" s="45"/>
      <c r="H298" s="45"/>
      <c r="I298" s="45"/>
      <c r="J298" s="45"/>
      <c r="K298" s="45"/>
      <c r="L298" s="45"/>
      <c r="M298" s="45"/>
      <c r="N298" s="46"/>
      <c r="O298" s="270"/>
    </row>
    <row r="299" spans="1:15" ht="25.5" x14ac:dyDescent="0.2">
      <c r="A299" s="248"/>
      <c r="B299" s="267"/>
      <c r="C299" s="173"/>
      <c r="D299" s="174"/>
      <c r="E299" s="25" t="s">
        <v>56</v>
      </c>
      <c r="F299" s="77">
        <v>0</v>
      </c>
      <c r="G299" s="54"/>
      <c r="H299" s="55"/>
      <c r="I299" s="54"/>
      <c r="J299" s="55"/>
      <c r="K299" s="54"/>
      <c r="L299" s="55"/>
      <c r="M299" s="54"/>
      <c r="N299" s="55"/>
      <c r="O299" s="270"/>
    </row>
    <row r="300" spans="1:15" ht="38.25" x14ac:dyDescent="0.2">
      <c r="A300" s="248"/>
      <c r="B300" s="267"/>
      <c r="C300" s="173"/>
      <c r="D300" s="174"/>
      <c r="E300" s="91" t="s">
        <v>57</v>
      </c>
      <c r="F300" s="77">
        <v>0</v>
      </c>
      <c r="G300" s="54"/>
      <c r="H300" s="55"/>
      <c r="I300" s="54"/>
      <c r="J300" s="55"/>
      <c r="K300" s="54"/>
      <c r="L300" s="55"/>
      <c r="M300" s="54"/>
      <c r="N300" s="55"/>
      <c r="O300" s="270"/>
    </row>
    <row r="301" spans="1:15" ht="38.25" x14ac:dyDescent="0.2">
      <c r="A301" s="248"/>
      <c r="B301" s="267"/>
      <c r="C301" s="173"/>
      <c r="D301" s="174"/>
      <c r="E301" s="90" t="s">
        <v>58</v>
      </c>
      <c r="F301" s="77">
        <v>0</v>
      </c>
      <c r="G301" s="37"/>
      <c r="H301" s="38"/>
      <c r="I301" s="37"/>
      <c r="J301" s="38"/>
      <c r="K301" s="37"/>
      <c r="L301" s="38"/>
      <c r="M301" s="37"/>
      <c r="N301" s="38"/>
      <c r="O301" s="270"/>
    </row>
    <row r="302" spans="1:15" ht="25.5" x14ac:dyDescent="0.2">
      <c r="A302" s="248"/>
      <c r="B302" s="267"/>
      <c r="C302" s="173"/>
      <c r="D302" s="174"/>
      <c r="E302" s="25" t="s">
        <v>59</v>
      </c>
      <c r="F302" s="77">
        <f t="shared" ref="F302:N302" si="38">F309+F316+F323</f>
        <v>4068.3</v>
      </c>
      <c r="G302" s="36">
        <f t="shared" si="38"/>
        <v>4068.2971499999999</v>
      </c>
      <c r="H302" s="36">
        <f t="shared" si="38"/>
        <v>99.999929946169146</v>
      </c>
      <c r="I302" s="36">
        <f t="shared" si="38"/>
        <v>0</v>
      </c>
      <c r="J302" s="36">
        <f t="shared" si="38"/>
        <v>0</v>
      </c>
      <c r="K302" s="36">
        <f t="shared" si="38"/>
        <v>0</v>
      </c>
      <c r="L302" s="36">
        <f t="shared" si="38"/>
        <v>0</v>
      </c>
      <c r="M302" s="36">
        <f t="shared" si="38"/>
        <v>0</v>
      </c>
      <c r="N302" s="36">
        <f t="shared" si="38"/>
        <v>0</v>
      </c>
      <c r="O302" s="270"/>
    </row>
    <row r="303" spans="1:15" ht="25.5" x14ac:dyDescent="0.2">
      <c r="A303" s="248"/>
      <c r="B303" s="268"/>
      <c r="C303" s="176"/>
      <c r="D303" s="177"/>
      <c r="E303" s="90" t="s">
        <v>60</v>
      </c>
      <c r="F303" s="77">
        <v>0</v>
      </c>
      <c r="G303" s="41"/>
      <c r="H303" s="43"/>
      <c r="I303" s="41"/>
      <c r="J303" s="43"/>
      <c r="K303" s="41"/>
      <c r="L303" s="43"/>
      <c r="M303" s="41"/>
      <c r="N303" s="43"/>
      <c r="O303" s="270"/>
    </row>
    <row r="304" spans="1:15" ht="12.75" customHeight="1" x14ac:dyDescent="0.2">
      <c r="A304" s="248"/>
      <c r="B304" s="192" t="s">
        <v>182</v>
      </c>
      <c r="C304" s="231" t="s">
        <v>111</v>
      </c>
      <c r="D304" s="231" t="s">
        <v>111</v>
      </c>
      <c r="E304" s="26" t="s">
        <v>55</v>
      </c>
      <c r="F304" s="112">
        <f t="shared" ref="F304:N304" si="39">F306+F307+F308+F309+F310</f>
        <v>0</v>
      </c>
      <c r="G304" s="53">
        <f t="shared" si="39"/>
        <v>0</v>
      </c>
      <c r="H304" s="53">
        <f t="shared" si="39"/>
        <v>0</v>
      </c>
      <c r="I304" s="53">
        <f t="shared" si="39"/>
        <v>0</v>
      </c>
      <c r="J304" s="53">
        <f t="shared" si="39"/>
        <v>0</v>
      </c>
      <c r="K304" s="53">
        <f t="shared" si="39"/>
        <v>0</v>
      </c>
      <c r="L304" s="53">
        <f t="shared" si="39"/>
        <v>0</v>
      </c>
      <c r="M304" s="53">
        <f t="shared" si="39"/>
        <v>0</v>
      </c>
      <c r="N304" s="53">
        <f t="shared" si="39"/>
        <v>0</v>
      </c>
      <c r="O304" s="270"/>
    </row>
    <row r="305" spans="1:15" x14ac:dyDescent="0.2">
      <c r="A305" s="248"/>
      <c r="B305" s="193"/>
      <c r="C305" s="232"/>
      <c r="D305" s="232"/>
      <c r="E305" s="24" t="s">
        <v>48</v>
      </c>
      <c r="F305" s="111"/>
      <c r="G305" s="45"/>
      <c r="H305" s="45"/>
      <c r="I305" s="45"/>
      <c r="J305" s="45"/>
      <c r="K305" s="45"/>
      <c r="L305" s="45"/>
      <c r="M305" s="45"/>
      <c r="N305" s="46"/>
      <c r="O305" s="270"/>
    </row>
    <row r="306" spans="1:15" ht="25.5" x14ac:dyDescent="0.2">
      <c r="A306" s="248"/>
      <c r="B306" s="193"/>
      <c r="C306" s="232"/>
      <c r="D306" s="232"/>
      <c r="E306" s="25" t="s">
        <v>56</v>
      </c>
      <c r="F306" s="77">
        <v>0</v>
      </c>
      <c r="G306" s="54"/>
      <c r="H306" s="55"/>
      <c r="I306" s="54"/>
      <c r="J306" s="55"/>
      <c r="K306" s="54"/>
      <c r="L306" s="55"/>
      <c r="M306" s="54"/>
      <c r="N306" s="55"/>
      <c r="O306" s="270"/>
    </row>
    <row r="307" spans="1:15" ht="38.25" x14ac:dyDescent="0.2">
      <c r="A307" s="248"/>
      <c r="B307" s="193"/>
      <c r="C307" s="232"/>
      <c r="D307" s="232"/>
      <c r="E307" s="91" t="s">
        <v>57</v>
      </c>
      <c r="F307" s="77">
        <v>0</v>
      </c>
      <c r="G307" s="54"/>
      <c r="H307" s="55"/>
      <c r="I307" s="54"/>
      <c r="J307" s="55"/>
      <c r="K307" s="54"/>
      <c r="L307" s="55"/>
      <c r="M307" s="54"/>
      <c r="N307" s="55"/>
      <c r="O307" s="270"/>
    </row>
    <row r="308" spans="1:15" ht="38.25" x14ac:dyDescent="0.2">
      <c r="A308" s="248"/>
      <c r="B308" s="193"/>
      <c r="C308" s="232"/>
      <c r="D308" s="232"/>
      <c r="E308" s="90" t="s">
        <v>58</v>
      </c>
      <c r="F308" s="77">
        <v>0</v>
      </c>
      <c r="G308" s="37"/>
      <c r="H308" s="38"/>
      <c r="I308" s="37"/>
      <c r="J308" s="38"/>
      <c r="K308" s="37"/>
      <c r="L308" s="38"/>
      <c r="M308" s="37"/>
      <c r="N308" s="38"/>
      <c r="O308" s="270"/>
    </row>
    <row r="309" spans="1:15" ht="25.5" x14ac:dyDescent="0.2">
      <c r="A309" s="248"/>
      <c r="B309" s="193"/>
      <c r="C309" s="232"/>
      <c r="D309" s="232"/>
      <c r="E309" s="25" t="s">
        <v>59</v>
      </c>
      <c r="F309" s="77">
        <v>0</v>
      </c>
      <c r="G309" s="36">
        <v>0</v>
      </c>
      <c r="H309" s="36">
        <v>0</v>
      </c>
      <c r="I309" s="36"/>
      <c r="J309" s="36"/>
      <c r="K309" s="36"/>
      <c r="L309" s="36"/>
      <c r="M309" s="36"/>
      <c r="N309" s="36"/>
      <c r="O309" s="270"/>
    </row>
    <row r="310" spans="1:15" ht="25.5" x14ac:dyDescent="0.2">
      <c r="A310" s="248"/>
      <c r="B310" s="193"/>
      <c r="C310" s="233"/>
      <c r="D310" s="233"/>
      <c r="E310" s="90" t="s">
        <v>60</v>
      </c>
      <c r="F310" s="77">
        <v>0</v>
      </c>
      <c r="G310" s="41"/>
      <c r="H310" s="43"/>
      <c r="I310" s="41"/>
      <c r="J310" s="43"/>
      <c r="K310" s="41"/>
      <c r="L310" s="43"/>
      <c r="M310" s="41"/>
      <c r="N310" s="43"/>
      <c r="O310" s="270"/>
    </row>
    <row r="311" spans="1:15" ht="12.75" customHeight="1" x14ac:dyDescent="0.2">
      <c r="A311" s="248"/>
      <c r="B311" s="192" t="s">
        <v>183</v>
      </c>
      <c r="C311" s="231" t="s">
        <v>111</v>
      </c>
      <c r="D311" s="231" t="s">
        <v>111</v>
      </c>
      <c r="E311" s="26" t="s">
        <v>55</v>
      </c>
      <c r="F311" s="112">
        <f t="shared" ref="F311:N311" si="40">F313+F314+F315+F316+F317</f>
        <v>0</v>
      </c>
      <c r="G311" s="53">
        <f t="shared" si="40"/>
        <v>0</v>
      </c>
      <c r="H311" s="53">
        <f t="shared" si="40"/>
        <v>0</v>
      </c>
      <c r="I311" s="53">
        <f t="shared" si="40"/>
        <v>0</v>
      </c>
      <c r="J311" s="53">
        <f t="shared" si="40"/>
        <v>0</v>
      </c>
      <c r="K311" s="53">
        <f t="shared" si="40"/>
        <v>0</v>
      </c>
      <c r="L311" s="53">
        <f t="shared" si="40"/>
        <v>0</v>
      </c>
      <c r="M311" s="53">
        <f t="shared" si="40"/>
        <v>0</v>
      </c>
      <c r="N311" s="53">
        <f t="shared" si="40"/>
        <v>0</v>
      </c>
      <c r="O311" s="270"/>
    </row>
    <row r="312" spans="1:15" x14ac:dyDescent="0.2">
      <c r="A312" s="248"/>
      <c r="B312" s="193"/>
      <c r="C312" s="232"/>
      <c r="D312" s="232"/>
      <c r="E312" s="24" t="s">
        <v>48</v>
      </c>
      <c r="F312" s="111"/>
      <c r="G312" s="45"/>
      <c r="H312" s="45"/>
      <c r="I312" s="45"/>
      <c r="J312" s="45"/>
      <c r="K312" s="45"/>
      <c r="L312" s="45"/>
      <c r="M312" s="45"/>
      <c r="N312" s="46"/>
      <c r="O312" s="270"/>
    </row>
    <row r="313" spans="1:15" ht="25.5" x14ac:dyDescent="0.2">
      <c r="A313" s="248"/>
      <c r="B313" s="193"/>
      <c r="C313" s="232"/>
      <c r="D313" s="232"/>
      <c r="E313" s="25" t="s">
        <v>56</v>
      </c>
      <c r="F313" s="77">
        <v>0</v>
      </c>
      <c r="G313" s="54"/>
      <c r="H313" s="55"/>
      <c r="I313" s="54"/>
      <c r="J313" s="55"/>
      <c r="K313" s="54"/>
      <c r="L313" s="55"/>
      <c r="M313" s="54"/>
      <c r="N313" s="55"/>
      <c r="O313" s="270"/>
    </row>
    <row r="314" spans="1:15" ht="38.25" x14ac:dyDescent="0.2">
      <c r="A314" s="248"/>
      <c r="B314" s="193"/>
      <c r="C314" s="232"/>
      <c r="D314" s="232"/>
      <c r="E314" s="91" t="s">
        <v>57</v>
      </c>
      <c r="F314" s="77">
        <v>0</v>
      </c>
      <c r="G314" s="56">
        <v>0</v>
      </c>
      <c r="H314" s="58">
        <v>0</v>
      </c>
      <c r="I314" s="56"/>
      <c r="J314" s="58"/>
      <c r="K314" s="56"/>
      <c r="L314" s="58"/>
      <c r="M314" s="56"/>
      <c r="N314" s="58"/>
      <c r="O314" s="270"/>
    </row>
    <row r="315" spans="1:15" ht="38.25" x14ac:dyDescent="0.2">
      <c r="A315" s="248"/>
      <c r="B315" s="193"/>
      <c r="C315" s="232"/>
      <c r="D315" s="232"/>
      <c r="E315" s="90" t="s">
        <v>58</v>
      </c>
      <c r="F315" s="77">
        <v>0</v>
      </c>
      <c r="G315" s="37"/>
      <c r="H315" s="38"/>
      <c r="I315" s="37"/>
      <c r="J315" s="38"/>
      <c r="K315" s="37"/>
      <c r="L315" s="38"/>
      <c r="M315" s="37"/>
      <c r="N315" s="38"/>
      <c r="O315" s="270"/>
    </row>
    <row r="316" spans="1:15" ht="25.5" x14ac:dyDescent="0.2">
      <c r="A316" s="248"/>
      <c r="B316" s="193"/>
      <c r="C316" s="232"/>
      <c r="D316" s="232"/>
      <c r="E316" s="25" t="s">
        <v>59</v>
      </c>
      <c r="F316" s="77">
        <v>0</v>
      </c>
      <c r="G316" s="36"/>
      <c r="H316" s="36"/>
      <c r="I316" s="36"/>
      <c r="J316" s="36"/>
      <c r="K316" s="36"/>
      <c r="L316" s="36"/>
      <c r="M316" s="36"/>
      <c r="N316" s="36"/>
      <c r="O316" s="270"/>
    </row>
    <row r="317" spans="1:15" ht="12.75" customHeight="1" x14ac:dyDescent="0.2">
      <c r="A317" s="248"/>
      <c r="B317" s="193"/>
      <c r="C317" s="233"/>
      <c r="D317" s="233"/>
      <c r="E317" s="90" t="s">
        <v>60</v>
      </c>
      <c r="F317" s="77">
        <v>0</v>
      </c>
      <c r="G317" s="41"/>
      <c r="H317" s="43"/>
      <c r="I317" s="41"/>
      <c r="J317" s="43"/>
      <c r="K317" s="41"/>
      <c r="L317" s="43"/>
      <c r="M317" s="41"/>
      <c r="N317" s="43"/>
      <c r="O317" s="270"/>
    </row>
    <row r="318" spans="1:15" ht="12.75" customHeight="1" x14ac:dyDescent="0.2">
      <c r="A318" s="248"/>
      <c r="B318" s="192" t="s">
        <v>184</v>
      </c>
      <c r="C318" s="155" t="s">
        <v>14</v>
      </c>
      <c r="D318" s="155" t="s">
        <v>14</v>
      </c>
      <c r="E318" s="26" t="s">
        <v>55</v>
      </c>
      <c r="F318" s="112">
        <f t="shared" ref="F318:N318" si="41">F320+F321+F322+F323+F324</f>
        <v>4068.3</v>
      </c>
      <c r="G318" s="53">
        <f t="shared" si="41"/>
        <v>4068.2971499999999</v>
      </c>
      <c r="H318" s="53">
        <f t="shared" si="41"/>
        <v>99.999929946169146</v>
      </c>
      <c r="I318" s="53">
        <f t="shared" si="41"/>
        <v>0</v>
      </c>
      <c r="J318" s="53">
        <f t="shared" si="41"/>
        <v>0</v>
      </c>
      <c r="K318" s="53">
        <f t="shared" si="41"/>
        <v>0</v>
      </c>
      <c r="L318" s="53">
        <f t="shared" si="41"/>
        <v>0</v>
      </c>
      <c r="M318" s="53">
        <f t="shared" si="41"/>
        <v>0</v>
      </c>
      <c r="N318" s="53">
        <f t="shared" si="41"/>
        <v>0</v>
      </c>
      <c r="O318" s="270"/>
    </row>
    <row r="319" spans="1:15" x14ac:dyDescent="0.2">
      <c r="A319" s="248"/>
      <c r="B319" s="193"/>
      <c r="C319" s="156"/>
      <c r="D319" s="156"/>
      <c r="E319" s="24" t="s">
        <v>48</v>
      </c>
      <c r="F319" s="111"/>
      <c r="G319" s="45"/>
      <c r="H319" s="45"/>
      <c r="I319" s="45"/>
      <c r="J319" s="45"/>
      <c r="K319" s="45"/>
      <c r="L319" s="45"/>
      <c r="M319" s="45"/>
      <c r="N319" s="46"/>
      <c r="O319" s="270"/>
    </row>
    <row r="320" spans="1:15" ht="25.5" x14ac:dyDescent="0.2">
      <c r="A320" s="248"/>
      <c r="B320" s="193"/>
      <c r="C320" s="156"/>
      <c r="D320" s="156"/>
      <c r="E320" s="25" t="s">
        <v>56</v>
      </c>
      <c r="F320" s="77">
        <v>0</v>
      </c>
      <c r="G320" s="54"/>
      <c r="H320" s="55"/>
      <c r="I320" s="54"/>
      <c r="J320" s="55"/>
      <c r="K320" s="54"/>
      <c r="L320" s="55"/>
      <c r="M320" s="54"/>
      <c r="N320" s="55"/>
      <c r="O320" s="270"/>
    </row>
    <row r="321" spans="1:15" ht="38.25" x14ac:dyDescent="0.2">
      <c r="A321" s="248"/>
      <c r="B321" s="193"/>
      <c r="C321" s="156"/>
      <c r="D321" s="156"/>
      <c r="E321" s="91" t="s">
        <v>57</v>
      </c>
      <c r="F321" s="77">
        <v>0</v>
      </c>
      <c r="G321" s="54"/>
      <c r="H321" s="55"/>
      <c r="I321" s="54"/>
      <c r="J321" s="55"/>
      <c r="K321" s="54"/>
      <c r="L321" s="55"/>
      <c r="M321" s="54"/>
      <c r="N321" s="55"/>
      <c r="O321" s="270"/>
    </row>
    <row r="322" spans="1:15" ht="38.25" x14ac:dyDescent="0.2">
      <c r="A322" s="248"/>
      <c r="B322" s="193"/>
      <c r="C322" s="156"/>
      <c r="D322" s="156"/>
      <c r="E322" s="90" t="s">
        <v>58</v>
      </c>
      <c r="F322" s="77">
        <v>0</v>
      </c>
      <c r="G322" s="37"/>
      <c r="H322" s="38"/>
      <c r="I322" s="37"/>
      <c r="J322" s="38"/>
      <c r="K322" s="37"/>
      <c r="L322" s="38"/>
      <c r="M322" s="37"/>
      <c r="N322" s="38"/>
      <c r="O322" s="270"/>
    </row>
    <row r="323" spans="1:15" ht="25.5" x14ac:dyDescent="0.2">
      <c r="A323" s="248"/>
      <c r="B323" s="193"/>
      <c r="C323" s="156"/>
      <c r="D323" s="156"/>
      <c r="E323" s="25" t="s">
        <v>59</v>
      </c>
      <c r="F323" s="77">
        <v>4068.3</v>
      </c>
      <c r="G323" s="36">
        <f>4068.30715-0.01</f>
        <v>4068.2971499999999</v>
      </c>
      <c r="H323" s="36">
        <f>G323/F323*100</f>
        <v>99.999929946169146</v>
      </c>
      <c r="I323" s="36"/>
      <c r="J323" s="36"/>
      <c r="K323" s="36"/>
      <c r="L323" s="36"/>
      <c r="M323" s="36"/>
      <c r="N323" s="36"/>
      <c r="O323" s="270"/>
    </row>
    <row r="324" spans="1:15" ht="25.5" x14ac:dyDescent="0.2">
      <c r="A324" s="265"/>
      <c r="B324" s="193"/>
      <c r="C324" s="157"/>
      <c r="D324" s="157"/>
      <c r="E324" s="90" t="s">
        <v>60</v>
      </c>
      <c r="F324" s="77">
        <v>0</v>
      </c>
      <c r="G324" s="41"/>
      <c r="H324" s="43"/>
      <c r="I324" s="41"/>
      <c r="J324" s="43"/>
      <c r="K324" s="41"/>
      <c r="L324" s="43"/>
      <c r="M324" s="41"/>
      <c r="N324" s="43"/>
      <c r="O324" s="271"/>
    </row>
    <row r="325" spans="1:15" s="116" customFormat="1" ht="30" customHeight="1" x14ac:dyDescent="0.2">
      <c r="A325" s="317" t="s">
        <v>245</v>
      </c>
      <c r="B325" s="318"/>
      <c r="C325" s="318"/>
      <c r="D325" s="318"/>
      <c r="E325" s="318"/>
      <c r="F325" s="318"/>
      <c r="G325" s="318"/>
      <c r="H325" s="318"/>
      <c r="I325" s="318"/>
      <c r="J325" s="318"/>
      <c r="K325" s="318"/>
      <c r="L325" s="318"/>
      <c r="M325" s="318"/>
      <c r="N325" s="318"/>
      <c r="O325" s="319"/>
    </row>
    <row r="326" spans="1:15" ht="12.75" customHeight="1" x14ac:dyDescent="0.2">
      <c r="A326" s="150" t="s">
        <v>185</v>
      </c>
      <c r="B326" s="169" t="s">
        <v>186</v>
      </c>
      <c r="C326" s="170"/>
      <c r="D326" s="171"/>
      <c r="E326" s="18" t="s">
        <v>55</v>
      </c>
      <c r="F326" s="77">
        <f t="shared" ref="F326:N326" si="42">F328+F329+F330+F331+F332</f>
        <v>0</v>
      </c>
      <c r="G326" s="36">
        <f t="shared" si="42"/>
        <v>0</v>
      </c>
      <c r="H326" s="36">
        <f t="shared" si="42"/>
        <v>0</v>
      </c>
      <c r="I326" s="36">
        <f t="shared" si="42"/>
        <v>0</v>
      </c>
      <c r="J326" s="36">
        <f t="shared" si="42"/>
        <v>0</v>
      </c>
      <c r="K326" s="36">
        <f t="shared" si="42"/>
        <v>0</v>
      </c>
      <c r="L326" s="36">
        <f t="shared" si="42"/>
        <v>0</v>
      </c>
      <c r="M326" s="36">
        <f t="shared" si="42"/>
        <v>0</v>
      </c>
      <c r="N326" s="36">
        <f t="shared" si="42"/>
        <v>0</v>
      </c>
      <c r="O326" s="178"/>
    </row>
    <row r="327" spans="1:15" ht="21" customHeight="1" x14ac:dyDescent="0.2">
      <c r="A327" s="151"/>
      <c r="B327" s="172"/>
      <c r="C327" s="173"/>
      <c r="D327" s="174"/>
      <c r="E327" s="19" t="s">
        <v>48</v>
      </c>
      <c r="F327" s="109"/>
      <c r="G327" s="44"/>
      <c r="H327" s="44"/>
      <c r="I327" s="44"/>
      <c r="J327" s="44"/>
      <c r="K327" s="44"/>
      <c r="L327" s="44"/>
      <c r="M327" s="44"/>
      <c r="N327" s="44"/>
      <c r="O327" s="179"/>
    </row>
    <row r="328" spans="1:15" ht="25.5" x14ac:dyDescent="0.2">
      <c r="A328" s="151"/>
      <c r="B328" s="172"/>
      <c r="C328" s="173"/>
      <c r="D328" s="174"/>
      <c r="E328" s="20" t="s">
        <v>56</v>
      </c>
      <c r="F328" s="77">
        <v>0</v>
      </c>
      <c r="G328" s="36"/>
      <c r="H328" s="36"/>
      <c r="I328" s="36"/>
      <c r="J328" s="36"/>
      <c r="K328" s="36"/>
      <c r="L328" s="36"/>
      <c r="M328" s="36"/>
      <c r="N328" s="36"/>
      <c r="O328" s="179"/>
    </row>
    <row r="329" spans="1:15" ht="38.25" x14ac:dyDescent="0.2">
      <c r="A329" s="151"/>
      <c r="B329" s="172"/>
      <c r="C329" s="173"/>
      <c r="D329" s="174"/>
      <c r="E329" s="21" t="s">
        <v>57</v>
      </c>
      <c r="F329" s="77">
        <v>0</v>
      </c>
      <c r="G329" s="36"/>
      <c r="H329" s="36"/>
      <c r="I329" s="36"/>
      <c r="J329" s="36"/>
      <c r="K329" s="36"/>
      <c r="L329" s="36"/>
      <c r="M329" s="36"/>
      <c r="N329" s="36"/>
      <c r="O329" s="179"/>
    </row>
    <row r="330" spans="1:15" ht="44.25" customHeight="1" x14ac:dyDescent="0.2">
      <c r="A330" s="151"/>
      <c r="B330" s="172"/>
      <c r="C330" s="173"/>
      <c r="D330" s="174"/>
      <c r="E330" s="22" t="s">
        <v>58</v>
      </c>
      <c r="F330" s="77">
        <v>0</v>
      </c>
      <c r="G330" s="36"/>
      <c r="H330" s="36"/>
      <c r="I330" s="36"/>
      <c r="J330" s="36"/>
      <c r="K330" s="36"/>
      <c r="L330" s="36"/>
      <c r="M330" s="36"/>
      <c r="N330" s="36"/>
      <c r="O330" s="179"/>
    </row>
    <row r="331" spans="1:15" ht="25.5" x14ac:dyDescent="0.2">
      <c r="A331" s="151"/>
      <c r="B331" s="172"/>
      <c r="C331" s="173"/>
      <c r="D331" s="174"/>
      <c r="E331" s="20" t="s">
        <v>59</v>
      </c>
      <c r="F331" s="77">
        <f t="shared" ref="F331:N331" si="43">F338</f>
        <v>0</v>
      </c>
      <c r="G331" s="65">
        <f t="shared" si="43"/>
        <v>0</v>
      </c>
      <c r="H331" s="65">
        <f t="shared" si="43"/>
        <v>0</v>
      </c>
      <c r="I331" s="65">
        <f t="shared" si="43"/>
        <v>0</v>
      </c>
      <c r="J331" s="65">
        <f t="shared" si="43"/>
        <v>0</v>
      </c>
      <c r="K331" s="65">
        <f t="shared" si="43"/>
        <v>0</v>
      </c>
      <c r="L331" s="65">
        <f t="shared" si="43"/>
        <v>0</v>
      </c>
      <c r="M331" s="65">
        <f t="shared" si="43"/>
        <v>0</v>
      </c>
      <c r="N331" s="65">
        <f t="shared" si="43"/>
        <v>0</v>
      </c>
      <c r="O331" s="179"/>
    </row>
    <row r="332" spans="1:15" ht="30" customHeight="1" x14ac:dyDescent="0.2">
      <c r="A332" s="152"/>
      <c r="B332" s="175"/>
      <c r="C332" s="176"/>
      <c r="D332" s="177"/>
      <c r="E332" s="22" t="s">
        <v>60</v>
      </c>
      <c r="F332" s="77">
        <v>0</v>
      </c>
      <c r="G332" s="65"/>
      <c r="H332" s="65"/>
      <c r="I332" s="65"/>
      <c r="J332" s="65"/>
      <c r="K332" s="65"/>
      <c r="L332" s="65"/>
      <c r="M332" s="65"/>
      <c r="N332" s="65"/>
      <c r="O332" s="180"/>
    </row>
    <row r="333" spans="1:15" ht="12.75" customHeight="1" x14ac:dyDescent="0.2">
      <c r="A333" s="150" t="s">
        <v>187</v>
      </c>
      <c r="B333" s="192" t="s">
        <v>105</v>
      </c>
      <c r="C333" s="155" t="s">
        <v>111</v>
      </c>
      <c r="D333" s="155" t="s">
        <v>111</v>
      </c>
      <c r="E333" s="26" t="s">
        <v>55</v>
      </c>
      <c r="F333" s="112">
        <f t="shared" ref="F333:N333" si="44">F335+F336+F337+F338+F339</f>
        <v>0</v>
      </c>
      <c r="G333" s="53">
        <f t="shared" si="44"/>
        <v>0</v>
      </c>
      <c r="H333" s="53">
        <f t="shared" si="44"/>
        <v>0</v>
      </c>
      <c r="I333" s="53">
        <f t="shared" si="44"/>
        <v>0</v>
      </c>
      <c r="J333" s="53">
        <f t="shared" si="44"/>
        <v>0</v>
      </c>
      <c r="K333" s="53">
        <f t="shared" si="44"/>
        <v>0</v>
      </c>
      <c r="L333" s="53">
        <f t="shared" si="44"/>
        <v>0</v>
      </c>
      <c r="M333" s="53">
        <f t="shared" si="44"/>
        <v>0</v>
      </c>
      <c r="N333" s="53">
        <f t="shared" si="44"/>
        <v>0</v>
      </c>
      <c r="O333" s="234"/>
    </row>
    <row r="334" spans="1:15" x14ac:dyDescent="0.2">
      <c r="A334" s="151"/>
      <c r="B334" s="193"/>
      <c r="C334" s="156"/>
      <c r="D334" s="156"/>
      <c r="E334" s="24" t="s">
        <v>48</v>
      </c>
      <c r="F334" s="111"/>
      <c r="G334" s="45"/>
      <c r="H334" s="45"/>
      <c r="I334" s="45"/>
      <c r="J334" s="45"/>
      <c r="K334" s="45"/>
      <c r="L334" s="45"/>
      <c r="M334" s="45"/>
      <c r="N334" s="46"/>
      <c r="O334" s="235"/>
    </row>
    <row r="335" spans="1:15" ht="22.5" customHeight="1" x14ac:dyDescent="0.2">
      <c r="A335" s="151"/>
      <c r="B335" s="193"/>
      <c r="C335" s="156"/>
      <c r="D335" s="156"/>
      <c r="E335" s="25" t="s">
        <v>56</v>
      </c>
      <c r="F335" s="77">
        <v>0</v>
      </c>
      <c r="G335" s="54"/>
      <c r="H335" s="55"/>
      <c r="I335" s="54"/>
      <c r="J335" s="55"/>
      <c r="K335" s="54"/>
      <c r="L335" s="55"/>
      <c r="M335" s="54"/>
      <c r="N335" s="55"/>
      <c r="O335" s="235"/>
    </row>
    <row r="336" spans="1:15" ht="38.25" x14ac:dyDescent="0.2">
      <c r="A336" s="151"/>
      <c r="B336" s="193"/>
      <c r="C336" s="156"/>
      <c r="D336" s="156"/>
      <c r="E336" s="91" t="s">
        <v>57</v>
      </c>
      <c r="F336" s="77">
        <v>0</v>
      </c>
      <c r="G336" s="54"/>
      <c r="H336" s="55"/>
      <c r="I336" s="54"/>
      <c r="J336" s="55"/>
      <c r="K336" s="54"/>
      <c r="L336" s="55"/>
      <c r="M336" s="54"/>
      <c r="N336" s="55"/>
      <c r="O336" s="235"/>
    </row>
    <row r="337" spans="1:15" ht="51" customHeight="1" x14ac:dyDescent="0.2">
      <c r="A337" s="151"/>
      <c r="B337" s="193"/>
      <c r="C337" s="156"/>
      <c r="D337" s="156"/>
      <c r="E337" s="90" t="s">
        <v>58</v>
      </c>
      <c r="F337" s="77">
        <v>0</v>
      </c>
      <c r="G337" s="37"/>
      <c r="H337" s="38"/>
      <c r="I337" s="37"/>
      <c r="J337" s="38"/>
      <c r="K337" s="37"/>
      <c r="L337" s="38"/>
      <c r="M337" s="37"/>
      <c r="N337" s="38"/>
      <c r="O337" s="235"/>
    </row>
    <row r="338" spans="1:15" ht="25.5" x14ac:dyDescent="0.2">
      <c r="A338" s="151"/>
      <c r="B338" s="193"/>
      <c r="C338" s="156"/>
      <c r="D338" s="156"/>
      <c r="E338" s="25" t="s">
        <v>59</v>
      </c>
      <c r="F338" s="77">
        <v>0</v>
      </c>
      <c r="G338" s="36">
        <v>0</v>
      </c>
      <c r="H338" s="36">
        <v>0</v>
      </c>
      <c r="I338" s="36"/>
      <c r="J338" s="36"/>
      <c r="K338" s="36"/>
      <c r="L338" s="36"/>
      <c r="M338" s="36"/>
      <c r="N338" s="36"/>
      <c r="O338" s="235"/>
    </row>
    <row r="339" spans="1:15" ht="25.5" x14ac:dyDescent="0.2">
      <c r="A339" s="152"/>
      <c r="B339" s="193"/>
      <c r="C339" s="157"/>
      <c r="D339" s="157"/>
      <c r="E339" s="90" t="s">
        <v>60</v>
      </c>
      <c r="F339" s="77">
        <v>0</v>
      </c>
      <c r="G339" s="41"/>
      <c r="H339" s="43"/>
      <c r="I339" s="41"/>
      <c r="J339" s="43"/>
      <c r="K339" s="41"/>
      <c r="L339" s="43"/>
      <c r="M339" s="41"/>
      <c r="N339" s="43"/>
      <c r="O339" s="236"/>
    </row>
    <row r="340" spans="1:15" ht="15.75" customHeight="1" x14ac:dyDescent="0.2">
      <c r="A340" s="225"/>
      <c r="B340" s="226"/>
      <c r="C340" s="226"/>
      <c r="D340" s="226"/>
      <c r="E340" s="226"/>
      <c r="F340" s="226"/>
      <c r="G340" s="226"/>
      <c r="H340" s="226"/>
      <c r="I340" s="226"/>
      <c r="J340" s="226"/>
      <c r="K340" s="226"/>
      <c r="L340" s="226"/>
      <c r="M340" s="226"/>
      <c r="N340" s="226"/>
      <c r="O340" s="227"/>
    </row>
    <row r="341" spans="1:15" ht="38.25" x14ac:dyDescent="0.2">
      <c r="A341" s="222" t="s">
        <v>94</v>
      </c>
      <c r="B341" s="222"/>
      <c r="C341" s="207"/>
      <c r="D341" s="222"/>
      <c r="E341" s="23" t="s">
        <v>196</v>
      </c>
      <c r="F341" s="112">
        <f t="shared" ref="F341:N341" si="45">F343+F344+F345+F346+F347</f>
        <v>11350.8</v>
      </c>
      <c r="G341" s="53">
        <f t="shared" si="45"/>
        <v>6086.5327400000006</v>
      </c>
      <c r="H341" s="53">
        <f t="shared" si="45"/>
        <v>53.622059590513452</v>
      </c>
      <c r="I341" s="53">
        <f t="shared" si="45"/>
        <v>0</v>
      </c>
      <c r="J341" s="53">
        <f t="shared" si="45"/>
        <v>0</v>
      </c>
      <c r="K341" s="53">
        <f t="shared" si="45"/>
        <v>0</v>
      </c>
      <c r="L341" s="53">
        <f t="shared" si="45"/>
        <v>0</v>
      </c>
      <c r="M341" s="53">
        <f t="shared" si="45"/>
        <v>0</v>
      </c>
      <c r="N341" s="53">
        <f t="shared" si="45"/>
        <v>0</v>
      </c>
      <c r="O341" s="224"/>
    </row>
    <row r="342" spans="1:15" x14ac:dyDescent="0.2">
      <c r="A342" s="222"/>
      <c r="B342" s="222"/>
      <c r="C342" s="210"/>
      <c r="D342" s="222"/>
      <c r="E342" s="24" t="s">
        <v>48</v>
      </c>
      <c r="F342" s="111"/>
      <c r="G342" s="45"/>
      <c r="H342" s="45"/>
      <c r="I342" s="45"/>
      <c r="J342" s="45"/>
      <c r="K342" s="45"/>
      <c r="L342" s="45"/>
      <c r="M342" s="45"/>
      <c r="N342" s="46"/>
      <c r="O342" s="224"/>
    </row>
    <row r="343" spans="1:15" ht="25.5" x14ac:dyDescent="0.2">
      <c r="A343" s="222"/>
      <c r="B343" s="222"/>
      <c r="C343" s="210"/>
      <c r="D343" s="222"/>
      <c r="E343" s="25" t="s">
        <v>56</v>
      </c>
      <c r="F343" s="77">
        <f>F165+F173+F181+F189+F197+F205+F213+F221+F229+F335+F268+F276+F284+F320</f>
        <v>0</v>
      </c>
      <c r="G343" s="37"/>
      <c r="H343" s="38"/>
      <c r="I343" s="37"/>
      <c r="J343" s="38"/>
      <c r="K343" s="37"/>
      <c r="L343" s="38"/>
      <c r="M343" s="37"/>
      <c r="N343" s="38"/>
      <c r="O343" s="224"/>
    </row>
    <row r="344" spans="1:15" ht="38.25" x14ac:dyDescent="0.2">
      <c r="A344" s="222"/>
      <c r="B344" s="222"/>
      <c r="C344" s="210"/>
      <c r="D344" s="222"/>
      <c r="E344" s="91" t="s">
        <v>57</v>
      </c>
      <c r="F344" s="77">
        <f>F166+F174+F182+F190+F198+F206+F214+F222+F230+F336+F269+F277+F285+F321</f>
        <v>0</v>
      </c>
      <c r="G344" s="36"/>
      <c r="H344" s="36"/>
      <c r="I344" s="36"/>
      <c r="J344" s="36"/>
      <c r="K344" s="36"/>
      <c r="L344" s="36"/>
      <c r="M344" s="36"/>
      <c r="N344" s="36"/>
      <c r="O344" s="224"/>
    </row>
    <row r="345" spans="1:15" ht="38.25" x14ac:dyDescent="0.2">
      <c r="A345" s="222"/>
      <c r="B345" s="222"/>
      <c r="C345" s="210"/>
      <c r="D345" s="222"/>
      <c r="E345" s="90" t="s">
        <v>58</v>
      </c>
      <c r="F345" s="77">
        <f>F167+F175+F183+F191+F199+F207+F215+F223+F231+F337+F270+F278+F286+F322</f>
        <v>0</v>
      </c>
      <c r="G345" s="41"/>
      <c r="H345" s="43"/>
      <c r="I345" s="41"/>
      <c r="J345" s="43"/>
      <c r="K345" s="41"/>
      <c r="L345" s="43"/>
      <c r="M345" s="41"/>
      <c r="N345" s="43"/>
      <c r="O345" s="224"/>
    </row>
    <row r="346" spans="1:15" ht="25.5" x14ac:dyDescent="0.2">
      <c r="A346" s="222"/>
      <c r="B346" s="222"/>
      <c r="C346" s="210"/>
      <c r="D346" s="222"/>
      <c r="E346" s="25" t="s">
        <v>59</v>
      </c>
      <c r="F346" s="77">
        <f>F161+F240+F295+F331</f>
        <v>11350.8</v>
      </c>
      <c r="G346" s="36">
        <f>G161+G240+G295+G331</f>
        <v>6086.5327400000006</v>
      </c>
      <c r="H346" s="36">
        <f>G346/F346*100</f>
        <v>53.622059590513452</v>
      </c>
      <c r="I346" s="36">
        <f>I161+I240+I295+I331</f>
        <v>0</v>
      </c>
      <c r="J346" s="36">
        <f>I346/F346*100</f>
        <v>0</v>
      </c>
      <c r="K346" s="36">
        <f>K161+K240+K295+K331</f>
        <v>0</v>
      </c>
      <c r="L346" s="36">
        <f>K346/F346*100</f>
        <v>0</v>
      </c>
      <c r="M346" s="36">
        <f>M161+M240+M295+M331</f>
        <v>0</v>
      </c>
      <c r="N346" s="36">
        <f>M346/F346*100</f>
        <v>0</v>
      </c>
      <c r="O346" s="224"/>
    </row>
    <row r="347" spans="1:15" ht="25.5" x14ac:dyDescent="0.2">
      <c r="A347" s="223"/>
      <c r="B347" s="223"/>
      <c r="C347" s="210"/>
      <c r="D347" s="223"/>
      <c r="E347" s="91" t="s">
        <v>60</v>
      </c>
      <c r="F347" s="77">
        <f>F169+F177+F185+F193+F201+F209+F217+F225+F233+F339+F280+F288+F324</f>
        <v>0</v>
      </c>
      <c r="G347" s="47"/>
      <c r="H347" s="49"/>
      <c r="I347" s="47"/>
      <c r="J347" s="49"/>
      <c r="K347" s="47"/>
      <c r="L347" s="49"/>
      <c r="M347" s="47"/>
      <c r="N347" s="49"/>
      <c r="O347" s="224"/>
    </row>
    <row r="348" spans="1:15" ht="17.25" customHeight="1" x14ac:dyDescent="0.2">
      <c r="A348" s="165" t="s">
        <v>188</v>
      </c>
      <c r="B348" s="166"/>
      <c r="C348" s="166"/>
      <c r="D348" s="166"/>
      <c r="E348" s="166"/>
      <c r="F348" s="166"/>
      <c r="G348" s="219"/>
      <c r="H348" s="219"/>
      <c r="I348" s="219"/>
      <c r="J348" s="219"/>
      <c r="K348" s="219"/>
      <c r="L348" s="219"/>
      <c r="M348" s="219"/>
      <c r="N348" s="219"/>
      <c r="O348" s="220"/>
    </row>
    <row r="349" spans="1:15" ht="17.25" customHeight="1" x14ac:dyDescent="0.2">
      <c r="A349" s="165" t="s">
        <v>189</v>
      </c>
      <c r="B349" s="166"/>
      <c r="C349" s="166"/>
      <c r="D349" s="166"/>
      <c r="E349" s="166"/>
      <c r="F349" s="166"/>
      <c r="G349" s="167"/>
      <c r="H349" s="167"/>
      <c r="I349" s="167"/>
      <c r="J349" s="167"/>
      <c r="K349" s="167"/>
      <c r="L349" s="167"/>
      <c r="M349" s="167"/>
      <c r="N349" s="272"/>
      <c r="O349" s="220"/>
    </row>
    <row r="350" spans="1:15" ht="12.75" customHeight="1" x14ac:dyDescent="0.2">
      <c r="A350" s="150" t="s">
        <v>190</v>
      </c>
      <c r="B350" s="169" t="s">
        <v>191</v>
      </c>
      <c r="C350" s="170"/>
      <c r="D350" s="171"/>
      <c r="E350" s="18" t="s">
        <v>55</v>
      </c>
      <c r="F350" s="77">
        <f t="shared" ref="F350:N350" si="46">F352+F353+F354+F355+F356</f>
        <v>0</v>
      </c>
      <c r="G350" s="36">
        <f t="shared" si="46"/>
        <v>0</v>
      </c>
      <c r="H350" s="36">
        <f t="shared" si="46"/>
        <v>0</v>
      </c>
      <c r="I350" s="36">
        <f t="shared" si="46"/>
        <v>0</v>
      </c>
      <c r="J350" s="36">
        <f t="shared" si="46"/>
        <v>0</v>
      </c>
      <c r="K350" s="36">
        <f t="shared" si="46"/>
        <v>0</v>
      </c>
      <c r="L350" s="36">
        <f t="shared" si="46"/>
        <v>0</v>
      </c>
      <c r="M350" s="36">
        <f t="shared" si="46"/>
        <v>0</v>
      </c>
      <c r="N350" s="36">
        <f t="shared" si="46"/>
        <v>0</v>
      </c>
      <c r="O350" s="178"/>
    </row>
    <row r="351" spans="1:15" ht="21" customHeight="1" x14ac:dyDescent="0.2">
      <c r="A351" s="151"/>
      <c r="B351" s="172"/>
      <c r="C351" s="173"/>
      <c r="D351" s="174"/>
      <c r="E351" s="19" t="s">
        <v>48</v>
      </c>
      <c r="F351" s="109"/>
      <c r="G351" s="44"/>
      <c r="H351" s="44"/>
      <c r="I351" s="44"/>
      <c r="J351" s="44"/>
      <c r="K351" s="44"/>
      <c r="L351" s="44"/>
      <c r="M351" s="44"/>
      <c r="N351" s="44"/>
      <c r="O351" s="179"/>
    </row>
    <row r="352" spans="1:15" ht="25.5" x14ac:dyDescent="0.2">
      <c r="A352" s="151"/>
      <c r="B352" s="172"/>
      <c r="C352" s="173"/>
      <c r="D352" s="174"/>
      <c r="E352" s="20" t="s">
        <v>56</v>
      </c>
      <c r="F352" s="77">
        <v>0</v>
      </c>
      <c r="G352" s="36"/>
      <c r="H352" s="36"/>
      <c r="I352" s="36"/>
      <c r="J352" s="36"/>
      <c r="K352" s="36"/>
      <c r="L352" s="36"/>
      <c r="M352" s="36"/>
      <c r="N352" s="36"/>
      <c r="O352" s="179"/>
    </row>
    <row r="353" spans="1:15" ht="38.25" x14ac:dyDescent="0.2">
      <c r="A353" s="151"/>
      <c r="B353" s="172"/>
      <c r="C353" s="173"/>
      <c r="D353" s="174"/>
      <c r="E353" s="21" t="s">
        <v>57</v>
      </c>
      <c r="F353" s="77">
        <v>0</v>
      </c>
      <c r="G353" s="36"/>
      <c r="H353" s="36"/>
      <c r="I353" s="36"/>
      <c r="J353" s="36"/>
      <c r="K353" s="36"/>
      <c r="L353" s="36"/>
      <c r="M353" s="36"/>
      <c r="N353" s="36"/>
      <c r="O353" s="179"/>
    </row>
    <row r="354" spans="1:15" ht="44.25" customHeight="1" x14ac:dyDescent="0.2">
      <c r="A354" s="151"/>
      <c r="B354" s="172"/>
      <c r="C354" s="173"/>
      <c r="D354" s="174"/>
      <c r="E354" s="22" t="s">
        <v>58</v>
      </c>
      <c r="F354" s="77">
        <v>0</v>
      </c>
      <c r="G354" s="36"/>
      <c r="H354" s="36"/>
      <c r="I354" s="36"/>
      <c r="J354" s="36"/>
      <c r="K354" s="36"/>
      <c r="L354" s="36"/>
      <c r="M354" s="36"/>
      <c r="N354" s="36"/>
      <c r="O354" s="179"/>
    </row>
    <row r="355" spans="1:15" ht="25.5" x14ac:dyDescent="0.2">
      <c r="A355" s="151"/>
      <c r="B355" s="172"/>
      <c r="C355" s="173"/>
      <c r="D355" s="174"/>
      <c r="E355" s="20" t="s">
        <v>59</v>
      </c>
      <c r="F355" s="77">
        <f t="shared" ref="F355:N355" si="47">F362</f>
        <v>0</v>
      </c>
      <c r="G355" s="65">
        <f t="shared" si="47"/>
        <v>0</v>
      </c>
      <c r="H355" s="65">
        <f t="shared" si="47"/>
        <v>0</v>
      </c>
      <c r="I355" s="65">
        <f t="shared" si="47"/>
        <v>0</v>
      </c>
      <c r="J355" s="65">
        <f t="shared" si="47"/>
        <v>0</v>
      </c>
      <c r="K355" s="65">
        <f t="shared" si="47"/>
        <v>0</v>
      </c>
      <c r="L355" s="65">
        <f t="shared" si="47"/>
        <v>0</v>
      </c>
      <c r="M355" s="65">
        <f t="shared" si="47"/>
        <v>0</v>
      </c>
      <c r="N355" s="65">
        <f t="shared" si="47"/>
        <v>0</v>
      </c>
      <c r="O355" s="179"/>
    </row>
    <row r="356" spans="1:15" ht="30" customHeight="1" x14ac:dyDescent="0.2">
      <c r="A356" s="152"/>
      <c r="B356" s="175"/>
      <c r="C356" s="176"/>
      <c r="D356" s="177"/>
      <c r="E356" s="22" t="s">
        <v>60</v>
      </c>
      <c r="F356" s="77">
        <v>0</v>
      </c>
      <c r="G356" s="36"/>
      <c r="H356" s="36"/>
      <c r="I356" s="36"/>
      <c r="J356" s="36"/>
      <c r="K356" s="36"/>
      <c r="L356" s="36"/>
      <c r="M356" s="36"/>
      <c r="N356" s="36"/>
      <c r="O356" s="180"/>
    </row>
    <row r="357" spans="1:15" ht="12.75" customHeight="1" x14ac:dyDescent="0.2">
      <c r="A357" s="150" t="s">
        <v>192</v>
      </c>
      <c r="B357" s="192" t="s">
        <v>193</v>
      </c>
      <c r="C357" s="155" t="s">
        <v>111</v>
      </c>
      <c r="D357" s="155" t="s">
        <v>111</v>
      </c>
      <c r="E357" s="26" t="s">
        <v>55</v>
      </c>
      <c r="F357" s="112">
        <f t="shared" ref="F357:N357" si="48">F359+F360+F361+F362+F363</f>
        <v>0</v>
      </c>
      <c r="G357" s="53">
        <f t="shared" si="48"/>
        <v>0</v>
      </c>
      <c r="H357" s="53">
        <f t="shared" si="48"/>
        <v>0</v>
      </c>
      <c r="I357" s="53">
        <f t="shared" si="48"/>
        <v>0</v>
      </c>
      <c r="J357" s="53">
        <f t="shared" si="48"/>
        <v>0</v>
      </c>
      <c r="K357" s="53">
        <f t="shared" si="48"/>
        <v>0</v>
      </c>
      <c r="L357" s="53">
        <f t="shared" si="48"/>
        <v>0</v>
      </c>
      <c r="M357" s="53">
        <f t="shared" si="48"/>
        <v>0</v>
      </c>
      <c r="N357" s="53">
        <f t="shared" si="48"/>
        <v>0</v>
      </c>
      <c r="O357" s="185"/>
    </row>
    <row r="358" spans="1:15" x14ac:dyDescent="0.2">
      <c r="A358" s="151"/>
      <c r="B358" s="193"/>
      <c r="C358" s="156"/>
      <c r="D358" s="156"/>
      <c r="E358" s="24" t="s">
        <v>48</v>
      </c>
      <c r="F358" s="111"/>
      <c r="G358" s="45"/>
      <c r="H358" s="45"/>
      <c r="I358" s="45"/>
      <c r="J358" s="45"/>
      <c r="K358" s="45"/>
      <c r="L358" s="45"/>
      <c r="M358" s="45"/>
      <c r="N358" s="46"/>
      <c r="O358" s="185"/>
    </row>
    <row r="359" spans="1:15" ht="25.5" x14ac:dyDescent="0.2">
      <c r="A359" s="151"/>
      <c r="B359" s="193"/>
      <c r="C359" s="156"/>
      <c r="D359" s="156"/>
      <c r="E359" s="25" t="s">
        <v>56</v>
      </c>
      <c r="F359" s="77">
        <v>0</v>
      </c>
      <c r="G359" s="54"/>
      <c r="H359" s="55"/>
      <c r="I359" s="54"/>
      <c r="J359" s="55"/>
      <c r="K359" s="54"/>
      <c r="L359" s="55"/>
      <c r="M359" s="54"/>
      <c r="N359" s="55"/>
      <c r="O359" s="185"/>
    </row>
    <row r="360" spans="1:15" ht="38.25" x14ac:dyDescent="0.2">
      <c r="A360" s="151"/>
      <c r="B360" s="193"/>
      <c r="C360" s="156"/>
      <c r="D360" s="156"/>
      <c r="E360" s="91" t="s">
        <v>57</v>
      </c>
      <c r="F360" s="77">
        <v>0</v>
      </c>
      <c r="G360" s="54"/>
      <c r="H360" s="55"/>
      <c r="I360" s="54"/>
      <c r="J360" s="55"/>
      <c r="K360" s="54"/>
      <c r="L360" s="55"/>
      <c r="M360" s="54"/>
      <c r="N360" s="55"/>
      <c r="O360" s="185"/>
    </row>
    <row r="361" spans="1:15" ht="38.25" x14ac:dyDescent="0.2">
      <c r="A361" s="151"/>
      <c r="B361" s="193"/>
      <c r="C361" s="156"/>
      <c r="D361" s="156"/>
      <c r="E361" s="90" t="s">
        <v>58</v>
      </c>
      <c r="F361" s="77">
        <v>0</v>
      </c>
      <c r="G361" s="37"/>
      <c r="H361" s="38"/>
      <c r="I361" s="37"/>
      <c r="J361" s="38"/>
      <c r="K361" s="37"/>
      <c r="L361" s="38"/>
      <c r="M361" s="37"/>
      <c r="N361" s="38"/>
      <c r="O361" s="185"/>
    </row>
    <row r="362" spans="1:15" ht="25.5" x14ac:dyDescent="0.2">
      <c r="A362" s="151"/>
      <c r="B362" s="193"/>
      <c r="C362" s="156"/>
      <c r="D362" s="156"/>
      <c r="E362" s="25" t="s">
        <v>59</v>
      </c>
      <c r="F362" s="77">
        <v>0</v>
      </c>
      <c r="G362" s="36">
        <v>0</v>
      </c>
      <c r="H362" s="36">
        <v>0</v>
      </c>
      <c r="I362" s="36"/>
      <c r="J362" s="36"/>
      <c r="K362" s="36"/>
      <c r="L362" s="36"/>
      <c r="M362" s="36"/>
      <c r="N362" s="36"/>
      <c r="O362" s="185"/>
    </row>
    <row r="363" spans="1:15" ht="25.5" x14ac:dyDescent="0.2">
      <c r="A363" s="152"/>
      <c r="B363" s="193"/>
      <c r="C363" s="157"/>
      <c r="D363" s="157"/>
      <c r="E363" s="90" t="s">
        <v>60</v>
      </c>
      <c r="F363" s="77">
        <v>0</v>
      </c>
      <c r="G363" s="41"/>
      <c r="H363" s="43"/>
      <c r="I363" s="41"/>
      <c r="J363" s="43"/>
      <c r="K363" s="41"/>
      <c r="L363" s="43"/>
      <c r="M363" s="41"/>
      <c r="N363" s="43"/>
      <c r="O363" s="185"/>
    </row>
    <row r="364" spans="1:15" ht="15.75" customHeight="1" x14ac:dyDescent="0.2">
      <c r="A364" s="225"/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  <c r="L364" s="226"/>
      <c r="M364" s="226"/>
      <c r="N364" s="226"/>
      <c r="O364" s="227"/>
    </row>
    <row r="365" spans="1:15" ht="38.25" x14ac:dyDescent="0.2">
      <c r="A365" s="207" t="s">
        <v>194</v>
      </c>
      <c r="B365" s="208"/>
      <c r="C365" s="278"/>
      <c r="D365" s="279"/>
      <c r="E365" s="23" t="s">
        <v>195</v>
      </c>
      <c r="F365" s="112">
        <f t="shared" ref="F365:N365" si="49">F367+F368+F369+F370+F371</f>
        <v>0</v>
      </c>
      <c r="G365" s="53">
        <f t="shared" si="49"/>
        <v>0</v>
      </c>
      <c r="H365" s="53">
        <f t="shared" si="49"/>
        <v>0</v>
      </c>
      <c r="I365" s="53">
        <f t="shared" si="49"/>
        <v>0</v>
      </c>
      <c r="J365" s="53">
        <f t="shared" si="49"/>
        <v>0</v>
      </c>
      <c r="K365" s="53">
        <f t="shared" si="49"/>
        <v>0</v>
      </c>
      <c r="L365" s="53">
        <f t="shared" si="49"/>
        <v>0</v>
      </c>
      <c r="M365" s="53">
        <f t="shared" si="49"/>
        <v>0</v>
      </c>
      <c r="N365" s="53">
        <f t="shared" si="49"/>
        <v>0</v>
      </c>
      <c r="O365" s="224"/>
    </row>
    <row r="366" spans="1:15" x14ac:dyDescent="0.2">
      <c r="A366" s="210"/>
      <c r="B366" s="211"/>
      <c r="C366" s="280"/>
      <c r="D366" s="281"/>
      <c r="E366" s="24" t="s">
        <v>48</v>
      </c>
      <c r="F366" s="111"/>
      <c r="G366" s="45"/>
      <c r="H366" s="45"/>
      <c r="I366" s="45"/>
      <c r="J366" s="45"/>
      <c r="K366" s="45"/>
      <c r="L366" s="45"/>
      <c r="M366" s="45"/>
      <c r="N366" s="46"/>
      <c r="O366" s="224"/>
    </row>
    <row r="367" spans="1:15" ht="25.5" x14ac:dyDescent="0.2">
      <c r="A367" s="210"/>
      <c r="B367" s="211"/>
      <c r="C367" s="280"/>
      <c r="D367" s="281"/>
      <c r="E367" s="25" t="s">
        <v>56</v>
      </c>
      <c r="F367" s="77">
        <f>F352</f>
        <v>0</v>
      </c>
      <c r="G367" s="37"/>
      <c r="H367" s="38"/>
      <c r="I367" s="37"/>
      <c r="J367" s="38"/>
      <c r="K367" s="37"/>
      <c r="L367" s="38"/>
      <c r="M367" s="37"/>
      <c r="N367" s="38"/>
      <c r="O367" s="224"/>
    </row>
    <row r="368" spans="1:15" ht="38.25" x14ac:dyDescent="0.2">
      <c r="A368" s="210"/>
      <c r="B368" s="211"/>
      <c r="C368" s="280"/>
      <c r="D368" s="281"/>
      <c r="E368" s="91" t="s">
        <v>57</v>
      </c>
      <c r="F368" s="77">
        <f>F353</f>
        <v>0</v>
      </c>
      <c r="G368" s="36"/>
      <c r="H368" s="36"/>
      <c r="I368" s="36"/>
      <c r="J368" s="36"/>
      <c r="K368" s="36"/>
      <c r="L368" s="36"/>
      <c r="M368" s="36"/>
      <c r="N368" s="36"/>
      <c r="O368" s="224"/>
    </row>
    <row r="369" spans="1:34" ht="38.25" x14ac:dyDescent="0.2">
      <c r="A369" s="210"/>
      <c r="B369" s="211"/>
      <c r="C369" s="280"/>
      <c r="D369" s="281"/>
      <c r="E369" s="90" t="s">
        <v>58</v>
      </c>
      <c r="F369" s="77">
        <f>F354</f>
        <v>0</v>
      </c>
      <c r="G369" s="41"/>
      <c r="H369" s="43"/>
      <c r="I369" s="41"/>
      <c r="J369" s="43"/>
      <c r="K369" s="41"/>
      <c r="L369" s="43"/>
      <c r="M369" s="41"/>
      <c r="N369" s="43"/>
      <c r="O369" s="224"/>
    </row>
    <row r="370" spans="1:34" ht="25.5" x14ac:dyDescent="0.2">
      <c r="A370" s="210"/>
      <c r="B370" s="211"/>
      <c r="C370" s="280"/>
      <c r="D370" s="281"/>
      <c r="E370" s="25" t="s">
        <v>59</v>
      </c>
      <c r="F370" s="77">
        <f>F355</f>
        <v>0</v>
      </c>
      <c r="G370" s="36">
        <f t="shared" ref="G370:N370" si="50">G355</f>
        <v>0</v>
      </c>
      <c r="H370" s="36">
        <f t="shared" si="50"/>
        <v>0</v>
      </c>
      <c r="I370" s="36">
        <f t="shared" si="50"/>
        <v>0</v>
      </c>
      <c r="J370" s="36">
        <f t="shared" si="50"/>
        <v>0</v>
      </c>
      <c r="K370" s="36">
        <f t="shared" si="50"/>
        <v>0</v>
      </c>
      <c r="L370" s="36">
        <f t="shared" si="50"/>
        <v>0</v>
      </c>
      <c r="M370" s="36">
        <f t="shared" si="50"/>
        <v>0</v>
      </c>
      <c r="N370" s="36">
        <f t="shared" si="50"/>
        <v>0</v>
      </c>
      <c r="O370" s="224"/>
    </row>
    <row r="371" spans="1:34" ht="25.5" x14ac:dyDescent="0.2">
      <c r="A371" s="213"/>
      <c r="B371" s="214"/>
      <c r="C371" s="282"/>
      <c r="D371" s="283"/>
      <c r="E371" s="91" t="s">
        <v>60</v>
      </c>
      <c r="F371" s="77">
        <f>F356</f>
        <v>0</v>
      </c>
      <c r="G371" s="42"/>
      <c r="H371" s="51"/>
      <c r="I371" s="42"/>
      <c r="J371" s="51"/>
      <c r="K371" s="42"/>
      <c r="L371" s="51"/>
      <c r="M371" s="42"/>
      <c r="N371" s="51"/>
      <c r="O371" s="224"/>
    </row>
    <row r="372" spans="1:34" x14ac:dyDescent="0.2">
      <c r="A372" s="89"/>
      <c r="B372" s="92"/>
      <c r="C372" s="94"/>
      <c r="D372" s="93"/>
      <c r="E372" s="91"/>
      <c r="F372" s="77"/>
      <c r="G372" s="68"/>
      <c r="H372" s="49"/>
      <c r="I372" s="68"/>
      <c r="J372" s="49"/>
      <c r="K372" s="68"/>
      <c r="L372" s="49"/>
      <c r="M372" s="68"/>
      <c r="N372" s="49"/>
      <c r="O372" s="88"/>
    </row>
    <row r="373" spans="1:34" ht="25.5" customHeight="1" x14ac:dyDescent="0.2">
      <c r="A373" s="284" t="s">
        <v>66</v>
      </c>
      <c r="B373" s="285"/>
      <c r="C373" s="285"/>
      <c r="D373" s="286"/>
      <c r="E373" s="27" t="s">
        <v>67</v>
      </c>
      <c r="F373" s="113">
        <f t="shared" ref="F373:N373" si="51">SUM(F375:F379)</f>
        <v>12245.999999999998</v>
      </c>
      <c r="G373" s="57">
        <f t="shared" si="51"/>
        <v>6161.2573600000005</v>
      </c>
      <c r="H373" s="57">
        <f t="shared" si="51"/>
        <v>50.312406990037573</v>
      </c>
      <c r="I373" s="57">
        <f t="shared" si="51"/>
        <v>0</v>
      </c>
      <c r="J373" s="57">
        <f t="shared" si="51"/>
        <v>0</v>
      </c>
      <c r="K373" s="57">
        <f t="shared" si="51"/>
        <v>0</v>
      </c>
      <c r="L373" s="57">
        <f t="shared" si="51"/>
        <v>0</v>
      </c>
      <c r="M373" s="57">
        <f t="shared" si="51"/>
        <v>0</v>
      </c>
      <c r="N373" s="57">
        <f t="shared" si="51"/>
        <v>0</v>
      </c>
      <c r="O373" s="293"/>
    </row>
    <row r="374" spans="1:34" x14ac:dyDescent="0.2">
      <c r="A374" s="287"/>
      <c r="B374" s="288"/>
      <c r="C374" s="288"/>
      <c r="D374" s="289"/>
      <c r="E374" s="24" t="s">
        <v>48</v>
      </c>
      <c r="F374" s="111"/>
      <c r="G374" s="45"/>
      <c r="H374" s="46"/>
      <c r="I374" s="45"/>
      <c r="J374" s="45"/>
      <c r="K374" s="45"/>
      <c r="L374" s="45"/>
      <c r="M374" s="45"/>
      <c r="N374" s="46"/>
      <c r="O374" s="294"/>
    </row>
    <row r="375" spans="1:34" ht="25.5" x14ac:dyDescent="0.2">
      <c r="A375" s="287"/>
      <c r="B375" s="288"/>
      <c r="C375" s="288"/>
      <c r="D375" s="289"/>
      <c r="E375" s="25" t="s">
        <v>56</v>
      </c>
      <c r="F375" s="77">
        <f>F101+F149+F343</f>
        <v>0</v>
      </c>
      <c r="G375" s="41"/>
      <c r="H375" s="43"/>
      <c r="I375" s="41"/>
      <c r="J375" s="43"/>
      <c r="K375" s="41"/>
      <c r="L375" s="43"/>
      <c r="M375" s="41"/>
      <c r="N375" s="43"/>
      <c r="O375" s="293"/>
    </row>
    <row r="376" spans="1:34" ht="48.75" customHeight="1" x14ac:dyDescent="0.2">
      <c r="A376" s="287"/>
      <c r="B376" s="288"/>
      <c r="C376" s="288"/>
      <c r="D376" s="289"/>
      <c r="E376" s="90" t="s">
        <v>57</v>
      </c>
      <c r="F376" s="77">
        <f>F102+F150+F344</f>
        <v>0</v>
      </c>
      <c r="G376" s="42"/>
      <c r="H376" s="43"/>
      <c r="I376" s="42"/>
      <c r="J376" s="43"/>
      <c r="K376" s="42"/>
      <c r="L376" s="43"/>
      <c r="M376" s="42"/>
      <c r="N376" s="43"/>
      <c r="O376" s="293"/>
    </row>
    <row r="377" spans="1:34" ht="38.25" x14ac:dyDescent="0.2">
      <c r="A377" s="287"/>
      <c r="B377" s="288"/>
      <c r="C377" s="288"/>
      <c r="D377" s="289"/>
      <c r="E377" s="90" t="s">
        <v>58</v>
      </c>
      <c r="F377" s="77">
        <f>F103+F151+F345</f>
        <v>0</v>
      </c>
      <c r="G377" s="42"/>
      <c r="H377" s="43"/>
      <c r="I377" s="42"/>
      <c r="J377" s="43"/>
      <c r="K377" s="42"/>
      <c r="L377" s="43"/>
      <c r="M377" s="42"/>
      <c r="N377" s="43"/>
      <c r="O377" s="293"/>
    </row>
    <row r="378" spans="1:34" ht="25.5" x14ac:dyDescent="0.2">
      <c r="A378" s="287"/>
      <c r="B378" s="288"/>
      <c r="C378" s="288"/>
      <c r="D378" s="289"/>
      <c r="E378" s="25" t="s">
        <v>59</v>
      </c>
      <c r="F378" s="77">
        <f>F104+F152+F346+F370-0.1</f>
        <v>12245.999999999998</v>
      </c>
      <c r="G378" s="36">
        <f>G104+G152+G346+G370+0.01</f>
        <v>6161.2573600000005</v>
      </c>
      <c r="H378" s="36">
        <f>G378/F378*100</f>
        <v>50.312406990037573</v>
      </c>
      <c r="I378" s="36">
        <f>I104+I152+I346+I370</f>
        <v>0</v>
      </c>
      <c r="J378" s="36">
        <f>I378/F378*100</f>
        <v>0</v>
      </c>
      <c r="K378" s="36">
        <f>K104+K152+K346+K370</f>
        <v>0</v>
      </c>
      <c r="L378" s="36">
        <f>K378/F378*100</f>
        <v>0</v>
      </c>
      <c r="M378" s="36">
        <f>M104+M152+M346+M370</f>
        <v>0</v>
      </c>
      <c r="N378" s="36">
        <f>M378/F378*100</f>
        <v>0</v>
      </c>
      <c r="O378" s="293"/>
    </row>
    <row r="379" spans="1:34" ht="25.5" x14ac:dyDescent="0.2">
      <c r="A379" s="290"/>
      <c r="B379" s="291"/>
      <c r="C379" s="291"/>
      <c r="D379" s="292"/>
      <c r="E379" s="90" t="s">
        <v>60</v>
      </c>
      <c r="F379" s="77">
        <f>F105+F153+F347</f>
        <v>0</v>
      </c>
      <c r="G379" s="42"/>
      <c r="H379" s="43"/>
      <c r="I379" s="42"/>
      <c r="J379" s="43"/>
      <c r="K379" s="42"/>
      <c r="L379" s="43"/>
      <c r="M379" s="42"/>
      <c r="N379" s="43"/>
      <c r="O379" s="293"/>
    </row>
    <row r="382" spans="1:34" s="64" customFormat="1" ht="15.75" customHeight="1" x14ac:dyDescent="0.25">
      <c r="A382" s="145" t="s">
        <v>68</v>
      </c>
      <c r="B382" s="273"/>
      <c r="C382" s="29" t="s">
        <v>95</v>
      </c>
      <c r="D382" s="30"/>
      <c r="E382" s="31"/>
      <c r="F382" s="114"/>
      <c r="G382" s="33"/>
      <c r="H382" s="33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</row>
    <row r="383" spans="1:34" s="64" customFormat="1" ht="15.75" x14ac:dyDescent="0.25">
      <c r="A383" s="33"/>
      <c r="B383" s="33"/>
      <c r="C383" s="6" t="s">
        <v>69</v>
      </c>
      <c r="D383" s="33"/>
      <c r="E383" s="33"/>
      <c r="F383" s="115"/>
      <c r="G383" s="33"/>
      <c r="H383" s="3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</row>
    <row r="384" spans="1:34" s="64" customFormat="1" ht="46.5" customHeight="1" x14ac:dyDescent="0.25">
      <c r="A384" s="145" t="s">
        <v>70</v>
      </c>
      <c r="B384" s="273"/>
      <c r="C384" s="274" t="s">
        <v>96</v>
      </c>
      <c r="D384" s="274"/>
      <c r="E384" s="275"/>
      <c r="F384" s="276" t="s">
        <v>95</v>
      </c>
      <c r="G384" s="277"/>
      <c r="H384" s="33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</row>
    <row r="385" spans="1:34" s="64" customFormat="1" ht="15.75" x14ac:dyDescent="0.25">
      <c r="A385" s="33"/>
      <c r="B385" s="33"/>
      <c r="C385" s="6" t="s">
        <v>117</v>
      </c>
      <c r="D385" s="33"/>
      <c r="E385" s="33"/>
      <c r="F385" s="115"/>
      <c r="G385" s="33"/>
      <c r="H385" s="33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</row>
    <row r="386" spans="1:34" s="64" customFormat="1" ht="15.75" x14ac:dyDescent="0.25">
      <c r="A386" s="33"/>
      <c r="B386" s="33"/>
      <c r="C386" s="6"/>
      <c r="D386" s="33"/>
      <c r="E386" s="33"/>
      <c r="F386" s="115"/>
      <c r="G386" s="33"/>
      <c r="H386" s="33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</row>
    <row r="387" spans="1:34" s="64" customFormat="1" ht="15.75" x14ac:dyDescent="0.25">
      <c r="A387" s="6"/>
      <c r="B387" s="6" t="s">
        <v>71</v>
      </c>
      <c r="C387" s="29" t="s">
        <v>97</v>
      </c>
      <c r="D387" s="29"/>
      <c r="E387" s="6"/>
      <c r="F387" s="103"/>
      <c r="G387" s="6"/>
      <c r="H387" s="33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</row>
    <row r="388" spans="1:34" s="64" customFormat="1" ht="15.75" x14ac:dyDescent="0.25">
      <c r="A388" s="6"/>
      <c r="B388" s="6"/>
      <c r="C388" s="6"/>
      <c r="D388" s="6"/>
      <c r="E388" s="6"/>
      <c r="F388" s="103"/>
      <c r="G388" s="6"/>
      <c r="H388" s="33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</row>
    <row r="389" spans="1:34" s="64" customFormat="1" ht="15.75" customHeight="1" x14ac:dyDescent="0.25">
      <c r="A389" s="145" t="s">
        <v>116</v>
      </c>
      <c r="B389" s="145"/>
      <c r="C389" s="145"/>
      <c r="D389" s="29" t="s">
        <v>98</v>
      </c>
      <c r="E389" s="34"/>
      <c r="F389" s="103"/>
      <c r="G389" s="6"/>
      <c r="H389" s="33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</row>
    <row r="390" spans="1:34" s="64" customFormat="1" ht="15.75" x14ac:dyDescent="0.25">
      <c r="A390" s="145"/>
      <c r="B390" s="145"/>
      <c r="C390" s="145"/>
      <c r="D390" s="6" t="s">
        <v>118</v>
      </c>
      <c r="E390" s="6"/>
      <c r="F390" s="103"/>
      <c r="G390" s="6"/>
      <c r="H390" s="33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</row>
    <row r="391" spans="1:34" s="64" customFormat="1" ht="15.75" x14ac:dyDescent="0.25">
      <c r="A391" s="6"/>
      <c r="B391" s="6"/>
      <c r="C391" s="6"/>
      <c r="D391" s="6"/>
      <c r="E391" s="6"/>
      <c r="F391" s="103"/>
      <c r="G391" s="6"/>
      <c r="H391" s="33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</row>
  </sheetData>
  <mergeCells count="254">
    <mergeCell ref="A384:B384"/>
    <mergeCell ref="C384:E384"/>
    <mergeCell ref="F384:G384"/>
    <mergeCell ref="D341:D347"/>
    <mergeCell ref="O341:O347"/>
    <mergeCell ref="A348:O348"/>
    <mergeCell ref="A325:O325"/>
    <mergeCell ref="A326:A332"/>
    <mergeCell ref="B326:D332"/>
    <mergeCell ref="O326:O332"/>
    <mergeCell ref="A333:A339"/>
    <mergeCell ref="B333:B339"/>
    <mergeCell ref="C333:C339"/>
    <mergeCell ref="D333:D339"/>
    <mergeCell ref="O333:O339"/>
    <mergeCell ref="A389:C390"/>
    <mergeCell ref="A131:A137"/>
    <mergeCell ref="B131:B137"/>
    <mergeCell ref="C131:C137"/>
    <mergeCell ref="D131:D137"/>
    <mergeCell ref="A146:O146"/>
    <mergeCell ref="A364:O364"/>
    <mergeCell ref="A365:D371"/>
    <mergeCell ref="O365:O371"/>
    <mergeCell ref="A373:D379"/>
    <mergeCell ref="O373:O379"/>
    <mergeCell ref="A382:B382"/>
    <mergeCell ref="A349:O349"/>
    <mergeCell ref="A350:A356"/>
    <mergeCell ref="B350:D356"/>
    <mergeCell ref="O350:O356"/>
    <mergeCell ref="A357:A363"/>
    <mergeCell ref="B357:B363"/>
    <mergeCell ref="C357:C363"/>
    <mergeCell ref="D357:D363"/>
    <mergeCell ref="O357:O363"/>
    <mergeCell ref="A340:O340"/>
    <mergeCell ref="A341:B347"/>
    <mergeCell ref="C341:C347"/>
    <mergeCell ref="D311:D317"/>
    <mergeCell ref="B318:B324"/>
    <mergeCell ref="C318:C324"/>
    <mergeCell ref="D318:D324"/>
    <mergeCell ref="A289:O289"/>
    <mergeCell ref="A290:A296"/>
    <mergeCell ref="B290:D296"/>
    <mergeCell ref="O290:O296"/>
    <mergeCell ref="A297:A324"/>
    <mergeCell ref="B297:D303"/>
    <mergeCell ref="O297:O324"/>
    <mergeCell ref="B304:B310"/>
    <mergeCell ref="C304:C310"/>
    <mergeCell ref="D304:D310"/>
    <mergeCell ref="B311:B317"/>
    <mergeCell ref="C311:C317"/>
    <mergeCell ref="A281:O281"/>
    <mergeCell ref="A282:A288"/>
    <mergeCell ref="B282:B288"/>
    <mergeCell ref="C282:C288"/>
    <mergeCell ref="D282:D288"/>
    <mergeCell ref="O282:O288"/>
    <mergeCell ref="A273:O273"/>
    <mergeCell ref="A274:A280"/>
    <mergeCell ref="B274:B280"/>
    <mergeCell ref="C274:C280"/>
    <mergeCell ref="D274:D280"/>
    <mergeCell ref="O274:O280"/>
    <mergeCell ref="A265:O265"/>
    <mergeCell ref="A266:A272"/>
    <mergeCell ref="B266:B272"/>
    <mergeCell ref="C266:C272"/>
    <mergeCell ref="D266:D272"/>
    <mergeCell ref="O266:O272"/>
    <mergeCell ref="A257:O257"/>
    <mergeCell ref="A258:A264"/>
    <mergeCell ref="B258:B264"/>
    <mergeCell ref="C258:C264"/>
    <mergeCell ref="D258:D264"/>
    <mergeCell ref="O258:O264"/>
    <mergeCell ref="A249:O249"/>
    <mergeCell ref="A250:A256"/>
    <mergeCell ref="B250:B256"/>
    <mergeCell ref="C250:C256"/>
    <mergeCell ref="D250:D256"/>
    <mergeCell ref="O250:O256"/>
    <mergeCell ref="A234:O234"/>
    <mergeCell ref="A235:A241"/>
    <mergeCell ref="B235:D241"/>
    <mergeCell ref="O235:O241"/>
    <mergeCell ref="A242:A248"/>
    <mergeCell ref="B242:B248"/>
    <mergeCell ref="C242:C248"/>
    <mergeCell ref="D242:D248"/>
    <mergeCell ref="O242:O248"/>
    <mergeCell ref="A226:O226"/>
    <mergeCell ref="A227:A233"/>
    <mergeCell ref="B227:B233"/>
    <mergeCell ref="C227:C233"/>
    <mergeCell ref="D227:D233"/>
    <mergeCell ref="O227:O233"/>
    <mergeCell ref="A218:O218"/>
    <mergeCell ref="A219:A225"/>
    <mergeCell ref="B219:B225"/>
    <mergeCell ref="C219:C225"/>
    <mergeCell ref="D219:D225"/>
    <mergeCell ref="O219:O225"/>
    <mergeCell ref="A210:O210"/>
    <mergeCell ref="A211:A217"/>
    <mergeCell ref="B211:B217"/>
    <mergeCell ref="C211:C217"/>
    <mergeCell ref="D211:D217"/>
    <mergeCell ref="O211:O217"/>
    <mergeCell ref="A202:O202"/>
    <mergeCell ref="A203:A209"/>
    <mergeCell ref="B203:B209"/>
    <mergeCell ref="C203:C209"/>
    <mergeCell ref="D203:D209"/>
    <mergeCell ref="O203:O209"/>
    <mergeCell ref="A178:O178"/>
    <mergeCell ref="A179:A185"/>
    <mergeCell ref="B179:B185"/>
    <mergeCell ref="C179:C185"/>
    <mergeCell ref="D179:D185"/>
    <mergeCell ref="O179:O185"/>
    <mergeCell ref="A194:O194"/>
    <mergeCell ref="A195:A201"/>
    <mergeCell ref="B195:B201"/>
    <mergeCell ref="C195:C201"/>
    <mergeCell ref="D195:D201"/>
    <mergeCell ref="O195:O201"/>
    <mergeCell ref="A186:O186"/>
    <mergeCell ref="A187:A193"/>
    <mergeCell ref="B187:B193"/>
    <mergeCell ref="C187:C193"/>
    <mergeCell ref="D187:D193"/>
    <mergeCell ref="O187:O193"/>
    <mergeCell ref="A170:O170"/>
    <mergeCell ref="A171:A177"/>
    <mergeCell ref="B171:B177"/>
    <mergeCell ref="C171:C177"/>
    <mergeCell ref="D171:D177"/>
    <mergeCell ref="O171:O177"/>
    <mergeCell ref="A156:A162"/>
    <mergeCell ref="B156:D162"/>
    <mergeCell ref="O156:O162"/>
    <mergeCell ref="A163:A169"/>
    <mergeCell ref="B163:B169"/>
    <mergeCell ref="C163:C169"/>
    <mergeCell ref="D163:D169"/>
    <mergeCell ref="O163:O169"/>
    <mergeCell ref="A147:B153"/>
    <mergeCell ref="C147:C153"/>
    <mergeCell ref="D147:D153"/>
    <mergeCell ref="O147:O153"/>
    <mergeCell ref="A154:O154"/>
    <mergeCell ref="A155:O155"/>
    <mergeCell ref="A123:A129"/>
    <mergeCell ref="B123:B129"/>
    <mergeCell ref="C123:C129"/>
    <mergeCell ref="D123:D129"/>
    <mergeCell ref="O123:O129"/>
    <mergeCell ref="A130:O130"/>
    <mergeCell ref="O131:O137"/>
    <mergeCell ref="A138:O138"/>
    <mergeCell ref="A139:A145"/>
    <mergeCell ref="B139:B145"/>
    <mergeCell ref="C139:C145"/>
    <mergeCell ref="D139:D145"/>
    <mergeCell ref="O139:O145"/>
    <mergeCell ref="A115:A121"/>
    <mergeCell ref="B115:B121"/>
    <mergeCell ref="C115:C121"/>
    <mergeCell ref="D115:D121"/>
    <mergeCell ref="O115:O121"/>
    <mergeCell ref="A122:O122"/>
    <mergeCell ref="A99:D105"/>
    <mergeCell ref="O99:O105"/>
    <mergeCell ref="A106:O106"/>
    <mergeCell ref="A107:O107"/>
    <mergeCell ref="A108:A114"/>
    <mergeCell ref="B108:D114"/>
    <mergeCell ref="O108:O114"/>
    <mergeCell ref="A91:A97"/>
    <mergeCell ref="B91:B97"/>
    <mergeCell ref="C91:C97"/>
    <mergeCell ref="D91:D97"/>
    <mergeCell ref="O91:O97"/>
    <mergeCell ref="A98:O98"/>
    <mergeCell ref="A83:A89"/>
    <mergeCell ref="B83:B89"/>
    <mergeCell ref="C83:C89"/>
    <mergeCell ref="D83:D89"/>
    <mergeCell ref="O83:O89"/>
    <mergeCell ref="A90:O90"/>
    <mergeCell ref="A75:A81"/>
    <mergeCell ref="B75:B81"/>
    <mergeCell ref="C75:C81"/>
    <mergeCell ref="D75:D81"/>
    <mergeCell ref="O75:O81"/>
    <mergeCell ref="A82:O82"/>
    <mergeCell ref="A67:A73"/>
    <mergeCell ref="B67:B73"/>
    <mergeCell ref="C67:C73"/>
    <mergeCell ref="D67:D73"/>
    <mergeCell ref="O67:O73"/>
    <mergeCell ref="A74:O74"/>
    <mergeCell ref="A59:A65"/>
    <mergeCell ref="B59:B65"/>
    <mergeCell ref="C59:C65"/>
    <mergeCell ref="D59:D65"/>
    <mergeCell ref="O59:O65"/>
    <mergeCell ref="A66:O66"/>
    <mergeCell ref="A51:A57"/>
    <mergeCell ref="B51:B57"/>
    <mergeCell ref="C51:C57"/>
    <mergeCell ref="D51:D57"/>
    <mergeCell ref="O51:O57"/>
    <mergeCell ref="A58:O58"/>
    <mergeCell ref="A43:A49"/>
    <mergeCell ref="B43:B49"/>
    <mergeCell ref="C43:C49"/>
    <mergeCell ref="D43:D49"/>
    <mergeCell ref="O43:O49"/>
    <mergeCell ref="A50:O50"/>
    <mergeCell ref="A35:A41"/>
    <mergeCell ref="B35:B41"/>
    <mergeCell ref="C35:C41"/>
    <mergeCell ref="D35:D41"/>
    <mergeCell ref="O35:O41"/>
    <mergeCell ref="A42:O42"/>
    <mergeCell ref="A27:A33"/>
    <mergeCell ref="B27:B33"/>
    <mergeCell ref="C27:C33"/>
    <mergeCell ref="D27:D33"/>
    <mergeCell ref="O27:O33"/>
    <mergeCell ref="A34:O34"/>
    <mergeCell ref="M14:N15"/>
    <mergeCell ref="O14:O16"/>
    <mergeCell ref="A17:O17"/>
    <mergeCell ref="A18:O18"/>
    <mergeCell ref="A19:O19"/>
    <mergeCell ref="A20:A26"/>
    <mergeCell ref="B20:D26"/>
    <mergeCell ref="O20:O26"/>
    <mergeCell ref="B10:N10"/>
    <mergeCell ref="P10:AH10"/>
    <mergeCell ref="A14:A16"/>
    <mergeCell ref="B14:B16"/>
    <mergeCell ref="C14:D15"/>
    <mergeCell ref="E14:E16"/>
    <mergeCell ref="F14:F16"/>
    <mergeCell ref="G14:H15"/>
    <mergeCell ref="I14:J15"/>
    <mergeCell ref="K14:L15"/>
  </mergeCells>
  <pageMargins left="0.35433070866141736" right="0.15748031496062992" top="0.23622047244094491" bottom="0.23622047244094491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opLeftCell="L1" workbookViewId="0">
      <pane ySplit="1" topLeftCell="A28" activePane="bottomLeft" state="frozen"/>
      <selection pane="bottomLeft" activeCell="O49" sqref="O49"/>
    </sheetView>
  </sheetViews>
  <sheetFormatPr defaultRowHeight="12.75" x14ac:dyDescent="0.2"/>
  <cols>
    <col min="1" max="6" width="9.42578125" bestFit="1" customWidth="1"/>
    <col min="7" max="7" width="9.5703125" bestFit="1" customWidth="1"/>
    <col min="8" max="11" width="9.42578125" bestFit="1" customWidth="1"/>
    <col min="12" max="13" width="9.42578125" customWidth="1"/>
    <col min="14" max="14" width="9.42578125" bestFit="1" customWidth="1"/>
    <col min="15" max="15" width="10.7109375" customWidth="1"/>
    <col min="16" max="16" width="9.7109375" bestFit="1" customWidth="1"/>
    <col min="17" max="17" width="10.140625" customWidth="1"/>
    <col min="18" max="18" width="9.7109375" bestFit="1" customWidth="1"/>
    <col min="19" max="23" width="9.42578125" bestFit="1" customWidth="1"/>
    <col min="24" max="24" width="11.28515625" customWidth="1"/>
    <col min="25" max="25" width="9.7109375" bestFit="1" customWidth="1"/>
    <col min="26" max="26" width="9.5703125" bestFit="1" customWidth="1"/>
    <col min="27" max="27" width="11" bestFit="1" customWidth="1"/>
    <col min="28" max="28" width="9.5703125" bestFit="1" customWidth="1"/>
    <col min="29" max="29" width="12.140625" bestFit="1" customWidth="1"/>
    <col min="30" max="30" width="10.85546875" bestFit="1" customWidth="1"/>
    <col min="31" max="31" width="9.5703125" bestFit="1" customWidth="1"/>
    <col min="32" max="32" width="9.42578125" bestFit="1" customWidth="1"/>
    <col min="33" max="33" width="16.28515625" customWidth="1"/>
  </cols>
  <sheetData>
    <row r="1" spans="1:32" s="1" customFormat="1" x14ac:dyDescent="0.2">
      <c r="A1" s="97" t="s">
        <v>122</v>
      </c>
      <c r="B1" s="97" t="s">
        <v>123</v>
      </c>
      <c r="C1" s="97" t="s">
        <v>124</v>
      </c>
      <c r="D1" s="97" t="s">
        <v>125</v>
      </c>
      <c r="E1" s="97" t="s">
        <v>126</v>
      </c>
      <c r="F1" s="97" t="s">
        <v>127</v>
      </c>
      <c r="G1" s="97" t="s">
        <v>128</v>
      </c>
      <c r="H1" s="97" t="s">
        <v>129</v>
      </c>
      <c r="I1" s="97" t="s">
        <v>130</v>
      </c>
      <c r="J1" s="97" t="s">
        <v>131</v>
      </c>
      <c r="K1" s="97" t="s">
        <v>132</v>
      </c>
      <c r="L1" s="97" t="s">
        <v>228</v>
      </c>
      <c r="M1" s="97" t="s">
        <v>229</v>
      </c>
      <c r="N1" s="97" t="s">
        <v>30</v>
      </c>
      <c r="O1" s="97" t="s">
        <v>31</v>
      </c>
      <c r="P1" s="97" t="s">
        <v>32</v>
      </c>
      <c r="Q1" s="97" t="s">
        <v>33</v>
      </c>
      <c r="R1" s="97" t="s">
        <v>34</v>
      </c>
      <c r="S1" s="97" t="s">
        <v>35</v>
      </c>
      <c r="T1" s="97" t="s">
        <v>36</v>
      </c>
      <c r="U1" s="97" t="s">
        <v>37</v>
      </c>
      <c r="V1" s="97" t="s">
        <v>38</v>
      </c>
      <c r="W1" s="97" t="s">
        <v>39</v>
      </c>
      <c r="X1" s="97" t="s">
        <v>133</v>
      </c>
      <c r="Y1" s="97" t="s">
        <v>134</v>
      </c>
      <c r="Z1" s="97" t="s">
        <v>135</v>
      </c>
      <c r="AA1" s="97" t="s">
        <v>136</v>
      </c>
      <c r="AB1" s="97" t="s">
        <v>137</v>
      </c>
      <c r="AC1" s="97" t="s">
        <v>138</v>
      </c>
      <c r="AD1" s="97" t="s">
        <v>139</v>
      </c>
      <c r="AE1" s="97" t="s">
        <v>140</v>
      </c>
      <c r="AF1" s="97" t="s">
        <v>141</v>
      </c>
    </row>
    <row r="2" spans="1:32" s="75" customFormat="1" x14ac:dyDescent="0.2">
      <c r="A2" s="74"/>
      <c r="B2" s="74"/>
      <c r="C2" s="72">
        <v>22000</v>
      </c>
      <c r="D2" s="74"/>
      <c r="E2" s="74"/>
      <c r="F2" s="74"/>
      <c r="G2" s="72">
        <v>6858.82</v>
      </c>
      <c r="H2" s="74"/>
      <c r="I2" s="74"/>
      <c r="J2" s="74"/>
      <c r="K2" s="74"/>
      <c r="L2" s="74"/>
      <c r="M2" s="74"/>
      <c r="N2" s="72">
        <v>45855.8</v>
      </c>
      <c r="O2" s="72">
        <v>6024.81</v>
      </c>
      <c r="P2" s="72">
        <v>12643.52</v>
      </c>
      <c r="Q2" s="72">
        <v>3800</v>
      </c>
      <c r="R2" s="74"/>
      <c r="S2" s="74"/>
      <c r="T2" s="74"/>
      <c r="U2" s="72">
        <v>1003</v>
      </c>
      <c r="V2" s="74"/>
      <c r="W2" s="74"/>
      <c r="X2" s="72">
        <v>36053.839999999997</v>
      </c>
      <c r="Y2" s="72">
        <v>26500</v>
      </c>
      <c r="Z2" s="74"/>
      <c r="AA2" s="72">
        <v>101654.23</v>
      </c>
      <c r="AB2" s="74"/>
      <c r="AC2" s="72">
        <v>99518.86</v>
      </c>
      <c r="AD2" s="74"/>
      <c r="AE2" s="74"/>
      <c r="AF2" s="74"/>
    </row>
    <row r="3" spans="1:32" s="75" customForma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2">
        <v>4753.62</v>
      </c>
      <c r="Q3" s="72">
        <v>7250</v>
      </c>
      <c r="R3" s="74"/>
      <c r="S3" s="74"/>
      <c r="T3" s="74"/>
      <c r="U3" s="72">
        <v>1003</v>
      </c>
      <c r="V3" s="74"/>
      <c r="W3" s="74"/>
      <c r="X3" s="72">
        <v>353496.18</v>
      </c>
      <c r="Y3" s="74"/>
      <c r="Z3" s="74"/>
      <c r="AA3" s="72">
        <v>103367.31</v>
      </c>
      <c r="AB3" s="74"/>
      <c r="AC3" s="72">
        <v>98250.37</v>
      </c>
      <c r="AD3" s="74"/>
      <c r="AE3" s="74"/>
      <c r="AF3" s="74"/>
    </row>
    <row r="4" spans="1:32" s="75" customForma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2">
        <v>1816.88</v>
      </c>
      <c r="P4" s="74"/>
      <c r="Q4" s="74"/>
      <c r="R4" s="74"/>
      <c r="S4" s="74"/>
      <c r="T4" s="74"/>
      <c r="U4" s="72">
        <v>118.53</v>
      </c>
      <c r="V4" s="74"/>
      <c r="W4" s="74"/>
      <c r="X4" s="72">
        <v>109951.77</v>
      </c>
      <c r="Y4" s="74"/>
      <c r="Z4" s="74"/>
      <c r="AA4" s="74"/>
      <c r="AB4" s="74"/>
      <c r="AC4" s="72">
        <v>2500000</v>
      </c>
      <c r="AD4" s="74"/>
      <c r="AE4" s="74"/>
      <c r="AF4" s="74"/>
    </row>
    <row r="5" spans="1:32" s="75" customForma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2">
        <v>25936.51</v>
      </c>
      <c r="P5" s="74"/>
      <c r="Q5" s="74"/>
      <c r="R5" s="74"/>
      <c r="T5" s="74"/>
      <c r="U5" s="72">
        <v>1003</v>
      </c>
      <c r="V5" s="74"/>
      <c r="W5" s="74"/>
      <c r="X5" s="72">
        <v>23409.63</v>
      </c>
      <c r="Y5" s="74"/>
      <c r="Z5" s="74"/>
      <c r="AA5" s="74"/>
      <c r="AB5" s="74"/>
      <c r="AC5" s="72">
        <v>1177011.02</v>
      </c>
      <c r="AD5" s="74"/>
      <c r="AE5" s="74"/>
      <c r="AF5" s="74"/>
    </row>
    <row r="6" spans="1:32" s="75" customFormat="1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3">
        <v>34583.72</v>
      </c>
      <c r="P6" s="74"/>
      <c r="Q6" s="74"/>
      <c r="R6" s="74"/>
      <c r="S6" s="74"/>
      <c r="T6" s="74"/>
      <c r="U6" s="72">
        <v>20.239999999999998</v>
      </c>
      <c r="V6" s="74"/>
      <c r="W6" s="74"/>
      <c r="X6" s="74"/>
      <c r="Y6" s="74"/>
      <c r="Z6" s="74"/>
      <c r="AA6" s="74"/>
      <c r="AB6" s="74"/>
      <c r="AC6" s="72">
        <v>193526.9</v>
      </c>
      <c r="AD6" s="74"/>
      <c r="AE6" s="74"/>
      <c r="AF6" s="74"/>
    </row>
    <row r="7" spans="1:32" s="75" customForma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2">
        <v>26769.91</v>
      </c>
      <c r="P7" s="74"/>
      <c r="Q7" s="74"/>
      <c r="R7" s="74"/>
      <c r="S7" s="74"/>
      <c r="T7" s="74"/>
      <c r="U7" s="72">
        <v>1154.1600000000001</v>
      </c>
      <c r="V7" s="74"/>
      <c r="W7" s="74"/>
      <c r="X7" s="74"/>
      <c r="Y7" s="74"/>
      <c r="Z7" s="74"/>
      <c r="AA7" s="74"/>
      <c r="AB7" s="74"/>
      <c r="AD7" s="74"/>
      <c r="AE7" s="74"/>
      <c r="AF7" s="74"/>
    </row>
    <row r="8" spans="1:32" s="75" customForma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2">
        <v>26408.91</v>
      </c>
      <c r="P8" s="74"/>
      <c r="Q8" s="74"/>
      <c r="R8" s="74"/>
      <c r="S8" s="74"/>
      <c r="T8" s="74"/>
      <c r="U8" s="72">
        <v>1074.98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</row>
    <row r="9" spans="1:32" s="75" customForma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2">
        <v>7355.11</v>
      </c>
      <c r="P9" s="74"/>
      <c r="Q9" s="74"/>
      <c r="R9" s="74"/>
      <c r="S9" s="74"/>
      <c r="T9" s="74"/>
      <c r="U9" s="72">
        <v>75.5</v>
      </c>
      <c r="V9" s="74"/>
      <c r="X9" s="74"/>
      <c r="Y9" s="74"/>
      <c r="Z9" s="74"/>
      <c r="AA9" s="74"/>
      <c r="AB9" s="74"/>
      <c r="AC9" s="74"/>
      <c r="AD9" s="74"/>
      <c r="AE9" s="74"/>
      <c r="AF9" s="74"/>
    </row>
    <row r="10" spans="1:32" s="75" customForma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2">
        <v>23082.05</v>
      </c>
      <c r="P10" s="74"/>
      <c r="Q10" s="74"/>
      <c r="R10" s="74"/>
      <c r="S10" s="74"/>
      <c r="T10" s="74"/>
      <c r="U10" s="72">
        <v>1003</v>
      </c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</row>
    <row r="11" spans="1:32" s="75" customForma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2">
        <v>7721.9</v>
      </c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</row>
    <row r="12" spans="1:32" s="75" customFormat="1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2">
        <v>81430.67</v>
      </c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B12" s="74"/>
      <c r="AC12" s="74"/>
      <c r="AD12" s="74"/>
      <c r="AE12" s="74"/>
      <c r="AF12" s="74"/>
    </row>
    <row r="13" spans="1:32" s="75" customForma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2">
        <v>23809.19</v>
      </c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</row>
    <row r="14" spans="1:32" s="75" customFormat="1" x14ac:dyDescent="0.2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2">
        <v>46345.88</v>
      </c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</row>
    <row r="15" spans="1:32" s="75" customForma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2">
        <v>99276.3</v>
      </c>
      <c r="P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</row>
    <row r="16" spans="1:32" s="75" customFormat="1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2">
        <v>7721.9</v>
      </c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</row>
    <row r="17" spans="1:32" s="75" customFormat="1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2">
        <v>61910.34</v>
      </c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</row>
    <row r="18" spans="1:32" s="75" customFormat="1" x14ac:dyDescent="0.2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2">
        <v>23809.19</v>
      </c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</row>
    <row r="19" spans="1:32" s="75" customForma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2">
        <v>34668.120000000003</v>
      </c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</row>
    <row r="20" spans="1:32" s="75" customFormat="1" x14ac:dyDescent="0.2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2">
        <v>68041.210000000006</v>
      </c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</row>
    <row r="21" spans="1:32" s="75" customForma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2">
        <v>12113.73</v>
      </c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</row>
    <row r="22" spans="1:32" s="75" customFormat="1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3">
        <v>6174.3</v>
      </c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1:32" s="75" customForma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2">
        <v>35694.85</v>
      </c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</row>
    <row r="24" spans="1:32" s="75" customForma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2">
        <v>10677.9</v>
      </c>
      <c r="P24" s="74"/>
      <c r="Q24" s="74"/>
      <c r="R24" s="74"/>
      <c r="S24" s="74"/>
      <c r="T24" s="74"/>
      <c r="U24" s="74"/>
      <c r="V24" s="74"/>
      <c r="W24" s="74"/>
      <c r="Y24" s="74"/>
      <c r="Z24" s="74"/>
      <c r="AA24" s="74"/>
      <c r="AB24" s="74"/>
      <c r="AC24" s="74"/>
      <c r="AD24" s="74"/>
      <c r="AE24" s="74"/>
      <c r="AF24" s="74"/>
    </row>
    <row r="25" spans="1:32" s="75" customForma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2">
        <v>149.87</v>
      </c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</row>
    <row r="26" spans="1:32" s="75" customForma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2">
        <v>31479.09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1:32" s="75" customForma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2">
        <v>1349.34</v>
      </c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s="75" customForma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137">
        <v>4072.24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32" s="75" customForma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2">
        <v>277.92</v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1:32" s="75" customFormat="1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2">
        <v>12643.44</v>
      </c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1:32" s="75" customForma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2">
        <v>466.26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1:32" s="75" customForma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2">
        <v>658.07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</row>
    <row r="33" spans="1:32" s="75" customForma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2">
        <v>6024.81</v>
      </c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1:32" s="75" customForma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2">
        <v>18562.36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1:32" s="75" customForma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2">
        <v>30236.58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1:32" s="75" customForma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2">
        <v>24749.78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1:32" s="75" customForma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2">
        <v>65024.84</v>
      </c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1:32" s="75" customFormat="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2">
        <v>21396.1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</row>
    <row r="39" spans="1:32" s="75" customFormat="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2">
        <v>27776.33</v>
      </c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s="75" customForma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2">
        <v>15327.98</v>
      </c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s="75" customFormat="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2">
        <v>4713.58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1:32" s="75" customFormat="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2">
        <v>7239.29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s="75" customForma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2">
        <v>10830.49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s="75" customForma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2">
        <v>410.25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  <row r="45" spans="1:32" s="75" customForma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2">
        <v>457.74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s="75" customForma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2">
        <v>1197.6099999999999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s="75" customForma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2">
        <v>6477.74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s="75" customForma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2">
        <v>4378.3900000000003</v>
      </c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3" s="75" customFormat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137">
        <v>4072.24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3" s="75" customFormat="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2">
        <v>40604.33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3" s="75" customFormat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2">
        <v>46910.55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3" s="75" customFormat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2">
        <v>53248.94</v>
      </c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3" s="75" customForma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2">
        <v>44536.07</v>
      </c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3" s="75" customForma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2">
        <v>45845.56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3" s="75" customForma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2">
        <v>26408.91</v>
      </c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1:33" s="75" customForma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</row>
    <row r="57" spans="1:33" s="35" customFormat="1" x14ac:dyDescent="0.2">
      <c r="A57" s="98">
        <f t="shared" ref="A57:AF57" si="0">SUM(A2:A56)</f>
        <v>0</v>
      </c>
      <c r="B57" s="98">
        <f t="shared" si="0"/>
        <v>0</v>
      </c>
      <c r="C57" s="76">
        <f t="shared" si="0"/>
        <v>22000</v>
      </c>
      <c r="D57" s="98">
        <f t="shared" si="0"/>
        <v>0</v>
      </c>
      <c r="E57" s="98">
        <f t="shared" si="0"/>
        <v>0</v>
      </c>
      <c r="F57" s="98">
        <f t="shared" si="0"/>
        <v>0</v>
      </c>
      <c r="G57" s="76">
        <f t="shared" si="0"/>
        <v>6858.82</v>
      </c>
      <c r="H57" s="98">
        <f t="shared" si="0"/>
        <v>0</v>
      </c>
      <c r="I57" s="98">
        <f t="shared" si="0"/>
        <v>0</v>
      </c>
      <c r="J57" s="98">
        <f t="shared" si="0"/>
        <v>0</v>
      </c>
      <c r="K57" s="98">
        <f>SUM(K2:K56)</f>
        <v>0</v>
      </c>
      <c r="L57" s="98">
        <f t="shared" ref="L57:M57" si="1">SUM(L2:L56)</f>
        <v>0</v>
      </c>
      <c r="M57" s="98">
        <f t="shared" si="1"/>
        <v>0</v>
      </c>
      <c r="N57" s="76">
        <f t="shared" si="0"/>
        <v>45855.8</v>
      </c>
      <c r="O57" s="76">
        <f t="shared" si="0"/>
        <v>1233653.6999999997</v>
      </c>
      <c r="P57" s="76">
        <f t="shared" si="0"/>
        <v>12643.52</v>
      </c>
      <c r="Q57" s="76">
        <f>SUM(Q2:Q56)</f>
        <v>11050</v>
      </c>
      <c r="R57" s="98">
        <f t="shared" si="0"/>
        <v>0</v>
      </c>
      <c r="S57" s="98">
        <f t="shared" si="0"/>
        <v>0</v>
      </c>
      <c r="T57" s="98">
        <f t="shared" si="0"/>
        <v>0</v>
      </c>
      <c r="U57" s="76">
        <f t="shared" si="0"/>
        <v>6455.41</v>
      </c>
      <c r="V57" s="98">
        <f t="shared" si="0"/>
        <v>0</v>
      </c>
      <c r="W57" s="98">
        <f t="shared" si="0"/>
        <v>0</v>
      </c>
      <c r="X57" s="76">
        <f t="shared" si="0"/>
        <v>522911.42000000004</v>
      </c>
      <c r="Y57" s="76">
        <f>SUM(Y2:Y56)</f>
        <v>26500</v>
      </c>
      <c r="Z57" s="98">
        <f t="shared" si="0"/>
        <v>0</v>
      </c>
      <c r="AA57" s="76">
        <f t="shared" si="0"/>
        <v>205021.53999999998</v>
      </c>
      <c r="AB57" s="98">
        <f t="shared" si="0"/>
        <v>0</v>
      </c>
      <c r="AC57" s="76">
        <f t="shared" si="0"/>
        <v>4068307.15</v>
      </c>
      <c r="AD57" s="98">
        <f t="shared" si="0"/>
        <v>0</v>
      </c>
      <c r="AE57" s="98">
        <f t="shared" si="0"/>
        <v>0</v>
      </c>
      <c r="AF57" s="98">
        <f t="shared" si="0"/>
        <v>0</v>
      </c>
      <c r="AG57" s="73">
        <f>SUM(A57:AF57)</f>
        <v>6161257.3599999994</v>
      </c>
    </row>
  </sheetData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1"/>
  <sheetViews>
    <sheetView view="pageBreakPreview" topLeftCell="A385" zoomScale="85" zoomScaleSheetLayoutView="100" workbookViewId="0">
      <selection activeCell="F388" sqref="F388"/>
    </sheetView>
  </sheetViews>
  <sheetFormatPr defaultRowHeight="12.75" x14ac:dyDescent="0.2"/>
  <cols>
    <col min="2" max="2" width="18.28515625" customWidth="1"/>
    <col min="5" max="5" width="12.85546875" customWidth="1"/>
    <col min="6" max="6" width="11" style="101" bestFit="1" customWidth="1"/>
    <col min="7" max="7" width="9" customWidth="1"/>
    <col min="8" max="8" width="8" customWidth="1"/>
    <col min="9" max="9" width="9.7109375" style="64" customWidth="1"/>
    <col min="10" max="10" width="7.7109375" customWidth="1"/>
    <col min="11" max="11" width="9.85546875" customWidth="1"/>
    <col min="12" max="12" width="7.42578125" customWidth="1"/>
    <col min="14" max="14" width="8" customWidth="1"/>
    <col min="15" max="15" width="20.7109375" customWidth="1"/>
  </cols>
  <sheetData>
    <row r="1" spans="1:34" ht="15.75" x14ac:dyDescent="0.25">
      <c r="B1" s="2"/>
      <c r="F1" s="99" t="s">
        <v>113</v>
      </c>
      <c r="G1" s="4"/>
      <c r="H1" s="4"/>
      <c r="I1" s="60"/>
    </row>
    <row r="2" spans="1:34" ht="15.75" x14ac:dyDescent="0.25">
      <c r="B2" s="2"/>
      <c r="F2" s="100" t="s">
        <v>40</v>
      </c>
      <c r="G2" s="4"/>
      <c r="H2" s="4"/>
      <c r="I2" s="60"/>
    </row>
    <row r="3" spans="1:34" ht="15.75" x14ac:dyDescent="0.25">
      <c r="B3" s="2"/>
      <c r="D3" s="28" t="s">
        <v>72</v>
      </c>
      <c r="G3" s="4"/>
      <c r="H3" s="4"/>
      <c r="I3" s="60"/>
    </row>
    <row r="4" spans="1:34" ht="15.75" x14ac:dyDescent="0.25">
      <c r="B4" s="2"/>
      <c r="E4" s="3"/>
      <c r="F4" s="102" t="s">
        <v>41</v>
      </c>
      <c r="G4" s="4"/>
      <c r="H4" s="4"/>
      <c r="I4" s="60"/>
    </row>
    <row r="5" spans="1:34" ht="6.75" customHeight="1" x14ac:dyDescent="0.25">
      <c r="B5" s="2"/>
      <c r="E5" s="3"/>
      <c r="F5" s="103"/>
      <c r="G5" s="4"/>
      <c r="H5" s="4"/>
      <c r="I5" s="60"/>
    </row>
    <row r="6" spans="1:34" ht="15.75" x14ac:dyDescent="0.25">
      <c r="B6" s="6"/>
      <c r="C6" s="6"/>
      <c r="D6" s="6"/>
      <c r="F6" s="104" t="s">
        <v>250</v>
      </c>
      <c r="G6" s="4"/>
      <c r="H6" s="4"/>
      <c r="I6" s="60"/>
    </row>
    <row r="7" spans="1:34" ht="15.75" x14ac:dyDescent="0.25">
      <c r="B7" s="6"/>
      <c r="C7" s="9"/>
      <c r="D7" s="9"/>
      <c r="F7" s="105"/>
      <c r="G7" s="4" t="s">
        <v>42</v>
      </c>
      <c r="H7" s="4"/>
      <c r="I7" s="60"/>
    </row>
    <row r="8" spans="1:34" ht="6.75" customHeight="1" x14ac:dyDescent="0.25">
      <c r="B8" s="6"/>
      <c r="C8" s="6"/>
      <c r="D8" s="6"/>
      <c r="E8" s="6"/>
      <c r="F8" s="103"/>
      <c r="G8" s="4"/>
      <c r="H8" s="4"/>
      <c r="I8" s="60"/>
    </row>
    <row r="9" spans="1:34" ht="15.75" x14ac:dyDescent="0.25">
      <c r="B9" s="11" t="s">
        <v>222</v>
      </c>
      <c r="C9" s="6"/>
      <c r="D9" s="6"/>
      <c r="E9" s="12"/>
      <c r="F9" s="106"/>
      <c r="G9" s="12"/>
      <c r="H9" s="12"/>
      <c r="I9" s="61"/>
      <c r="J9" s="13"/>
    </row>
    <row r="10" spans="1:34" ht="48.75" customHeight="1" x14ac:dyDescent="0.25">
      <c r="B10" s="145" t="s">
        <v>251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96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</row>
    <row r="11" spans="1:34" ht="6.75" customHeight="1" x14ac:dyDescent="0.25">
      <c r="B11" s="11"/>
      <c r="C11" s="14"/>
      <c r="D11" s="14"/>
      <c r="E11" s="15"/>
      <c r="F11" s="107"/>
      <c r="G11" s="15"/>
      <c r="H11" s="15"/>
      <c r="I11" s="62"/>
      <c r="J11" s="16"/>
    </row>
    <row r="12" spans="1:34" ht="15.75" x14ac:dyDescent="0.25">
      <c r="B12" s="14" t="s">
        <v>103</v>
      </c>
      <c r="C12" s="14"/>
      <c r="D12" s="14"/>
      <c r="E12" s="14"/>
      <c r="F12" s="108"/>
      <c r="G12" s="6"/>
      <c r="H12" s="6"/>
      <c r="I12" s="63"/>
      <c r="J12" s="17"/>
    </row>
    <row r="13" spans="1:34" ht="9.75" customHeight="1" x14ac:dyDescent="0.25">
      <c r="B13" s="11"/>
      <c r="C13" s="14"/>
      <c r="D13" s="14"/>
      <c r="E13" s="14"/>
      <c r="F13" s="108"/>
      <c r="G13" s="6"/>
      <c r="H13" s="6"/>
      <c r="I13" s="63"/>
      <c r="J13" s="17"/>
    </row>
    <row r="14" spans="1:34" ht="22.5" customHeight="1" x14ac:dyDescent="0.2">
      <c r="A14" s="148" t="s">
        <v>44</v>
      </c>
      <c r="B14" s="148" t="s">
        <v>45</v>
      </c>
      <c r="C14" s="148" t="s">
        <v>46</v>
      </c>
      <c r="D14" s="148"/>
      <c r="E14" s="148" t="s">
        <v>47</v>
      </c>
      <c r="F14" s="295" t="s">
        <v>235</v>
      </c>
      <c r="G14" s="149" t="s">
        <v>236</v>
      </c>
      <c r="H14" s="149"/>
      <c r="I14" s="149" t="s">
        <v>237</v>
      </c>
      <c r="J14" s="149"/>
      <c r="K14" s="149" t="s">
        <v>238</v>
      </c>
      <c r="L14" s="149"/>
      <c r="M14" s="149" t="s">
        <v>239</v>
      </c>
      <c r="N14" s="149"/>
      <c r="O14" s="164" t="s">
        <v>49</v>
      </c>
    </row>
    <row r="15" spans="1:34" ht="16.5" customHeight="1" x14ac:dyDescent="0.2">
      <c r="A15" s="148"/>
      <c r="B15" s="148"/>
      <c r="C15" s="148"/>
      <c r="D15" s="148"/>
      <c r="E15" s="148"/>
      <c r="F15" s="295"/>
      <c r="G15" s="149"/>
      <c r="H15" s="149"/>
      <c r="I15" s="149"/>
      <c r="J15" s="149"/>
      <c r="K15" s="149"/>
      <c r="L15" s="149"/>
      <c r="M15" s="149"/>
      <c r="N15" s="149"/>
      <c r="O15" s="164"/>
    </row>
    <row r="16" spans="1:34" ht="63" customHeight="1" x14ac:dyDescent="0.2">
      <c r="A16" s="148"/>
      <c r="B16" s="148"/>
      <c r="C16" s="126" t="s">
        <v>50</v>
      </c>
      <c r="D16" s="126" t="s">
        <v>51</v>
      </c>
      <c r="E16" s="148"/>
      <c r="F16" s="295"/>
      <c r="G16" s="126" t="s">
        <v>52</v>
      </c>
      <c r="H16" s="126" t="s">
        <v>53</v>
      </c>
      <c r="I16" s="126" t="s">
        <v>52</v>
      </c>
      <c r="J16" s="126" t="s">
        <v>53</v>
      </c>
      <c r="K16" s="126" t="s">
        <v>52</v>
      </c>
      <c r="L16" s="126" t="s">
        <v>53</v>
      </c>
      <c r="M16" s="126" t="s">
        <v>52</v>
      </c>
      <c r="N16" s="126" t="s">
        <v>53</v>
      </c>
      <c r="O16" s="164"/>
    </row>
    <row r="17" spans="1:15" ht="12.75" customHeight="1" x14ac:dyDescent="0.2">
      <c r="A17" s="165" t="s">
        <v>74</v>
      </c>
      <c r="B17" s="166"/>
      <c r="C17" s="166"/>
      <c r="D17" s="166"/>
      <c r="E17" s="166"/>
      <c r="F17" s="166"/>
      <c r="G17" s="167"/>
      <c r="H17" s="167"/>
      <c r="I17" s="167"/>
      <c r="J17" s="167"/>
      <c r="K17" s="167"/>
      <c r="L17" s="167"/>
      <c r="M17" s="167"/>
      <c r="N17" s="167"/>
      <c r="O17" s="168"/>
    </row>
    <row r="18" spans="1:15" ht="12.75" customHeight="1" x14ac:dyDescent="0.2">
      <c r="A18" s="165" t="s">
        <v>151</v>
      </c>
      <c r="B18" s="166"/>
      <c r="C18" s="166"/>
      <c r="D18" s="166"/>
      <c r="E18" s="166"/>
      <c r="F18" s="166"/>
      <c r="G18" s="167"/>
      <c r="H18" s="167"/>
      <c r="I18" s="167"/>
      <c r="J18" s="167"/>
      <c r="K18" s="167"/>
      <c r="L18" s="167"/>
      <c r="M18" s="167"/>
      <c r="N18" s="167"/>
      <c r="O18" s="168"/>
    </row>
    <row r="19" spans="1:15" ht="12.75" customHeight="1" x14ac:dyDescent="0.2">
      <c r="A19" s="165" t="s">
        <v>152</v>
      </c>
      <c r="B19" s="166"/>
      <c r="C19" s="166"/>
      <c r="D19" s="166"/>
      <c r="E19" s="166"/>
      <c r="F19" s="166"/>
      <c r="G19" s="167"/>
      <c r="H19" s="167"/>
      <c r="I19" s="167"/>
      <c r="J19" s="167"/>
      <c r="K19" s="167"/>
      <c r="L19" s="167"/>
      <c r="M19" s="167"/>
      <c r="N19" s="167"/>
      <c r="O19" s="168"/>
    </row>
    <row r="20" spans="1:15" ht="12.75" customHeight="1" x14ac:dyDescent="0.2">
      <c r="A20" s="150" t="s">
        <v>54</v>
      </c>
      <c r="B20" s="169" t="s">
        <v>159</v>
      </c>
      <c r="C20" s="170"/>
      <c r="D20" s="171"/>
      <c r="E20" s="18" t="s">
        <v>55</v>
      </c>
      <c r="F20" s="77">
        <f>F22+F23+F24+F25+F26</f>
        <v>760.9</v>
      </c>
      <c r="G20" s="36">
        <f t="shared" ref="G20:N20" si="0">G22+G23+G24+G25+G26</f>
        <v>74.714619999999996</v>
      </c>
      <c r="H20" s="36">
        <f t="shared" si="0"/>
        <v>9.819243001708502</v>
      </c>
      <c r="I20" s="36">
        <f t="shared" si="0"/>
        <v>95.714619999999996</v>
      </c>
      <c r="J20" s="36">
        <f t="shared" si="0"/>
        <v>12.579132606124327</v>
      </c>
      <c r="K20" s="36">
        <f t="shared" si="0"/>
        <v>0</v>
      </c>
      <c r="L20" s="36">
        <f t="shared" si="0"/>
        <v>0</v>
      </c>
      <c r="M20" s="36">
        <f t="shared" si="0"/>
        <v>0</v>
      </c>
      <c r="N20" s="36">
        <f t="shared" si="0"/>
        <v>0</v>
      </c>
      <c r="O20" s="178"/>
    </row>
    <row r="21" spans="1:15" ht="21" customHeight="1" x14ac:dyDescent="0.2">
      <c r="A21" s="151"/>
      <c r="B21" s="172"/>
      <c r="C21" s="173"/>
      <c r="D21" s="174"/>
      <c r="E21" s="19" t="s">
        <v>48</v>
      </c>
      <c r="F21" s="109"/>
      <c r="G21" s="44"/>
      <c r="H21" s="44"/>
      <c r="I21" s="44"/>
      <c r="J21" s="44"/>
      <c r="K21" s="44"/>
      <c r="L21" s="44"/>
      <c r="M21" s="44"/>
      <c r="N21" s="44"/>
      <c r="O21" s="179"/>
    </row>
    <row r="22" spans="1:15" ht="25.5" x14ac:dyDescent="0.2">
      <c r="A22" s="151"/>
      <c r="B22" s="172"/>
      <c r="C22" s="173"/>
      <c r="D22" s="174"/>
      <c r="E22" s="20" t="s">
        <v>56</v>
      </c>
      <c r="F22" s="77">
        <v>0</v>
      </c>
      <c r="G22" s="36"/>
      <c r="H22" s="36"/>
      <c r="I22" s="36"/>
      <c r="J22" s="36"/>
      <c r="K22" s="36"/>
      <c r="L22" s="36"/>
      <c r="M22" s="36"/>
      <c r="N22" s="36"/>
      <c r="O22" s="179"/>
    </row>
    <row r="23" spans="1:15" ht="38.25" x14ac:dyDescent="0.2">
      <c r="A23" s="151"/>
      <c r="B23" s="172"/>
      <c r="C23" s="173"/>
      <c r="D23" s="174"/>
      <c r="E23" s="21" t="s">
        <v>57</v>
      </c>
      <c r="F23" s="77">
        <v>0</v>
      </c>
      <c r="G23" s="36"/>
      <c r="H23" s="36"/>
      <c r="I23" s="36"/>
      <c r="J23" s="36"/>
      <c r="K23" s="36"/>
      <c r="L23" s="36"/>
      <c r="M23" s="36"/>
      <c r="N23" s="36"/>
      <c r="O23" s="179"/>
    </row>
    <row r="24" spans="1:15" ht="44.25" customHeight="1" x14ac:dyDescent="0.2">
      <c r="A24" s="151"/>
      <c r="B24" s="172"/>
      <c r="C24" s="173"/>
      <c r="D24" s="174"/>
      <c r="E24" s="22" t="s">
        <v>58</v>
      </c>
      <c r="F24" s="77">
        <v>0</v>
      </c>
      <c r="G24" s="36"/>
      <c r="H24" s="36"/>
      <c r="I24" s="36"/>
      <c r="J24" s="36"/>
      <c r="K24" s="36"/>
      <c r="L24" s="36"/>
      <c r="M24" s="36"/>
      <c r="N24" s="36"/>
      <c r="O24" s="179"/>
    </row>
    <row r="25" spans="1:15" ht="25.5" x14ac:dyDescent="0.2">
      <c r="A25" s="151"/>
      <c r="B25" s="172"/>
      <c r="C25" s="173"/>
      <c r="D25" s="174"/>
      <c r="E25" s="20" t="s">
        <v>59</v>
      </c>
      <c r="F25" s="77">
        <f>F32+F40+F48+F56+F64+F72+F80+F88+F96+F104</f>
        <v>760.9</v>
      </c>
      <c r="G25" s="65">
        <f>G32+G40+G48+G56+G64+G72+G80+G88+G96+G104</f>
        <v>74.714619999999996</v>
      </c>
      <c r="H25" s="65">
        <f>G25/F25*100</f>
        <v>9.819243001708502</v>
      </c>
      <c r="I25" s="65">
        <f>I32+I40+I48+I56+I64+I72+I80+I88+I96+I104</f>
        <v>95.714619999999996</v>
      </c>
      <c r="J25" s="65">
        <f>I25/F25*100</f>
        <v>12.579132606124327</v>
      </c>
      <c r="K25" s="65">
        <f>K32+K40+K48+K56+K64+K72+K80+K88+K96+K104</f>
        <v>0</v>
      </c>
      <c r="L25" s="65">
        <f>K25/F25*100</f>
        <v>0</v>
      </c>
      <c r="M25" s="65">
        <f>M32+M40+M48+M56+M64+M72+M80+M88+M96+M104</f>
        <v>0</v>
      </c>
      <c r="N25" s="65">
        <f>M25/F25*100</f>
        <v>0</v>
      </c>
      <c r="O25" s="179"/>
    </row>
    <row r="26" spans="1:15" ht="30" customHeight="1" x14ac:dyDescent="0.2">
      <c r="A26" s="152"/>
      <c r="B26" s="175"/>
      <c r="C26" s="176"/>
      <c r="D26" s="177"/>
      <c r="E26" s="22" t="s">
        <v>60</v>
      </c>
      <c r="F26" s="77">
        <v>0</v>
      </c>
      <c r="G26" s="36"/>
      <c r="H26" s="36"/>
      <c r="I26" s="36"/>
      <c r="J26" s="36"/>
      <c r="K26" s="36"/>
      <c r="L26" s="36"/>
      <c r="M26" s="36"/>
      <c r="N26" s="36"/>
      <c r="O26" s="180"/>
    </row>
    <row r="27" spans="1:15" ht="12.75" customHeight="1" x14ac:dyDescent="0.2">
      <c r="A27" s="150" t="s">
        <v>142</v>
      </c>
      <c r="B27" s="153" t="s">
        <v>73</v>
      </c>
      <c r="C27" s="155" t="s">
        <v>230</v>
      </c>
      <c r="D27" s="155" t="s">
        <v>254</v>
      </c>
      <c r="E27" s="18" t="s">
        <v>55</v>
      </c>
      <c r="F27" s="77">
        <f t="shared" ref="F27:N27" si="1">F29+F30+F31+F32+F33</f>
        <v>60</v>
      </c>
      <c r="G27" s="36">
        <f t="shared" si="1"/>
        <v>0</v>
      </c>
      <c r="H27" s="36">
        <f t="shared" si="1"/>
        <v>0</v>
      </c>
      <c r="I27" s="36">
        <f t="shared" si="1"/>
        <v>12</v>
      </c>
      <c r="J27" s="36">
        <f t="shared" si="1"/>
        <v>20</v>
      </c>
      <c r="K27" s="36">
        <f t="shared" si="1"/>
        <v>0</v>
      </c>
      <c r="L27" s="36">
        <f t="shared" si="1"/>
        <v>0</v>
      </c>
      <c r="M27" s="36">
        <f t="shared" si="1"/>
        <v>0</v>
      </c>
      <c r="N27" s="36">
        <f t="shared" si="1"/>
        <v>0</v>
      </c>
      <c r="O27" s="158"/>
    </row>
    <row r="28" spans="1:15" ht="21" customHeight="1" x14ac:dyDescent="0.2">
      <c r="A28" s="151"/>
      <c r="B28" s="154"/>
      <c r="C28" s="156"/>
      <c r="D28" s="156"/>
      <c r="E28" s="19" t="s">
        <v>48</v>
      </c>
      <c r="F28" s="109"/>
      <c r="G28" s="44"/>
      <c r="H28" s="44"/>
      <c r="I28" s="44"/>
      <c r="J28" s="44"/>
      <c r="K28" s="44"/>
      <c r="L28" s="44"/>
      <c r="M28" s="44"/>
      <c r="N28" s="44"/>
      <c r="O28" s="159"/>
    </row>
    <row r="29" spans="1:15" ht="25.5" x14ac:dyDescent="0.2">
      <c r="A29" s="151"/>
      <c r="B29" s="154"/>
      <c r="C29" s="156"/>
      <c r="D29" s="156"/>
      <c r="E29" s="20" t="s">
        <v>56</v>
      </c>
      <c r="F29" s="77">
        <v>0</v>
      </c>
      <c r="G29" s="36"/>
      <c r="H29" s="36"/>
      <c r="I29" s="36"/>
      <c r="J29" s="36"/>
      <c r="K29" s="36"/>
      <c r="L29" s="36"/>
      <c r="M29" s="36"/>
      <c r="N29" s="36"/>
      <c r="O29" s="159"/>
    </row>
    <row r="30" spans="1:15" ht="38.25" x14ac:dyDescent="0.2">
      <c r="A30" s="151"/>
      <c r="B30" s="154"/>
      <c r="C30" s="156"/>
      <c r="D30" s="156"/>
      <c r="E30" s="21" t="s">
        <v>57</v>
      </c>
      <c r="F30" s="77">
        <v>0</v>
      </c>
      <c r="G30" s="36"/>
      <c r="H30" s="36"/>
      <c r="I30" s="36"/>
      <c r="J30" s="36"/>
      <c r="K30" s="36"/>
      <c r="L30" s="36"/>
      <c r="M30" s="36"/>
      <c r="N30" s="36"/>
      <c r="O30" s="159"/>
    </row>
    <row r="31" spans="1:15" ht="44.25" customHeight="1" x14ac:dyDescent="0.2">
      <c r="A31" s="151"/>
      <c r="B31" s="154"/>
      <c r="C31" s="156"/>
      <c r="D31" s="156"/>
      <c r="E31" s="22" t="s">
        <v>58</v>
      </c>
      <c r="F31" s="77">
        <v>0</v>
      </c>
      <c r="G31" s="36"/>
      <c r="H31" s="36"/>
      <c r="I31" s="36"/>
      <c r="J31" s="36"/>
      <c r="K31" s="36"/>
      <c r="L31" s="36"/>
      <c r="M31" s="36"/>
      <c r="N31" s="36"/>
      <c r="O31" s="159"/>
    </row>
    <row r="32" spans="1:15" ht="25.5" x14ac:dyDescent="0.2">
      <c r="A32" s="151"/>
      <c r="B32" s="154"/>
      <c r="C32" s="156"/>
      <c r="D32" s="156"/>
      <c r="E32" s="20" t="s">
        <v>59</v>
      </c>
      <c r="F32" s="77">
        <v>60</v>
      </c>
      <c r="G32" s="36">
        <v>0</v>
      </c>
      <c r="H32" s="36">
        <v>0</v>
      </c>
      <c r="I32" s="36">
        <f>G32+12</f>
        <v>12</v>
      </c>
      <c r="J32" s="36">
        <f>I32/F32*100</f>
        <v>20</v>
      </c>
      <c r="K32" s="36"/>
      <c r="L32" s="36"/>
      <c r="M32" s="36"/>
      <c r="N32" s="36"/>
      <c r="O32" s="159"/>
    </row>
    <row r="33" spans="1:15" ht="30" customHeight="1" x14ac:dyDescent="0.2">
      <c r="A33" s="152"/>
      <c r="B33" s="154"/>
      <c r="C33" s="157"/>
      <c r="D33" s="157"/>
      <c r="E33" s="22" t="s">
        <v>60</v>
      </c>
      <c r="F33" s="77">
        <v>0</v>
      </c>
      <c r="G33" s="36"/>
      <c r="H33" s="36"/>
      <c r="I33" s="36"/>
      <c r="J33" s="36"/>
      <c r="K33" s="36"/>
      <c r="L33" s="36"/>
      <c r="M33" s="36"/>
      <c r="N33" s="36"/>
      <c r="O33" s="160"/>
    </row>
    <row r="34" spans="1:15" s="96" customFormat="1" ht="27" customHeight="1" x14ac:dyDescent="0.2">
      <c r="A34" s="161" t="s">
        <v>272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3"/>
    </row>
    <row r="35" spans="1:15" ht="12.75" customHeight="1" x14ac:dyDescent="0.2">
      <c r="A35" s="150" t="s">
        <v>143</v>
      </c>
      <c r="B35" s="153" t="s">
        <v>75</v>
      </c>
      <c r="C35" s="155" t="s">
        <v>257</v>
      </c>
      <c r="D35" s="155" t="s">
        <v>111</v>
      </c>
      <c r="E35" s="18" t="s">
        <v>55</v>
      </c>
      <c r="F35" s="77">
        <f t="shared" ref="F35:N35" si="2">F37+F38+F39+F40+F41</f>
        <v>50</v>
      </c>
      <c r="G35" s="36">
        <f t="shared" si="2"/>
        <v>0</v>
      </c>
      <c r="H35" s="36">
        <f t="shared" si="2"/>
        <v>0</v>
      </c>
      <c r="I35" s="36">
        <f t="shared" si="2"/>
        <v>0</v>
      </c>
      <c r="J35" s="36">
        <f t="shared" si="2"/>
        <v>0</v>
      </c>
      <c r="K35" s="36">
        <f t="shared" si="2"/>
        <v>0</v>
      </c>
      <c r="L35" s="36">
        <f t="shared" si="2"/>
        <v>0</v>
      </c>
      <c r="M35" s="36">
        <f t="shared" si="2"/>
        <v>0</v>
      </c>
      <c r="N35" s="36">
        <f t="shared" si="2"/>
        <v>0</v>
      </c>
      <c r="O35" s="185" t="s">
        <v>256</v>
      </c>
    </row>
    <row r="36" spans="1:15" ht="18.75" customHeight="1" x14ac:dyDescent="0.2">
      <c r="A36" s="151"/>
      <c r="B36" s="154"/>
      <c r="C36" s="156"/>
      <c r="D36" s="156"/>
      <c r="E36" s="19" t="s">
        <v>48</v>
      </c>
      <c r="F36" s="109"/>
      <c r="G36" s="44"/>
      <c r="H36" s="44"/>
      <c r="I36" s="44"/>
      <c r="J36" s="44"/>
      <c r="K36" s="44"/>
      <c r="L36" s="44"/>
      <c r="M36" s="44"/>
      <c r="N36" s="44"/>
      <c r="O36" s="185"/>
    </row>
    <row r="37" spans="1:15" ht="25.5" x14ac:dyDescent="0.2">
      <c r="A37" s="151"/>
      <c r="B37" s="154"/>
      <c r="C37" s="156"/>
      <c r="D37" s="156"/>
      <c r="E37" s="20" t="s">
        <v>56</v>
      </c>
      <c r="F37" s="77">
        <v>0</v>
      </c>
      <c r="G37" s="36"/>
      <c r="H37" s="36"/>
      <c r="I37" s="36"/>
      <c r="J37" s="36"/>
      <c r="K37" s="36"/>
      <c r="L37" s="36"/>
      <c r="M37" s="36"/>
      <c r="N37" s="36"/>
      <c r="O37" s="185"/>
    </row>
    <row r="38" spans="1:15" ht="38.25" x14ac:dyDescent="0.2">
      <c r="A38" s="151"/>
      <c r="B38" s="154"/>
      <c r="C38" s="156"/>
      <c r="D38" s="156"/>
      <c r="E38" s="21" t="s">
        <v>57</v>
      </c>
      <c r="F38" s="77">
        <v>0</v>
      </c>
      <c r="G38" s="36"/>
      <c r="H38" s="36"/>
      <c r="I38" s="36"/>
      <c r="J38" s="36"/>
      <c r="K38" s="36"/>
      <c r="L38" s="36"/>
      <c r="M38" s="36"/>
      <c r="N38" s="36"/>
      <c r="O38" s="185"/>
    </row>
    <row r="39" spans="1:15" ht="42" customHeight="1" x14ac:dyDescent="0.2">
      <c r="A39" s="151"/>
      <c r="B39" s="154"/>
      <c r="C39" s="156"/>
      <c r="D39" s="156"/>
      <c r="E39" s="22" t="s">
        <v>58</v>
      </c>
      <c r="F39" s="77">
        <v>0</v>
      </c>
      <c r="G39" s="36"/>
      <c r="H39" s="36"/>
      <c r="I39" s="36"/>
      <c r="J39" s="36"/>
      <c r="K39" s="36"/>
      <c r="L39" s="36"/>
      <c r="M39" s="36"/>
      <c r="N39" s="36"/>
      <c r="O39" s="185"/>
    </row>
    <row r="40" spans="1:15" ht="25.5" x14ac:dyDescent="0.2">
      <c r="A40" s="151"/>
      <c r="B40" s="154"/>
      <c r="C40" s="156"/>
      <c r="D40" s="156"/>
      <c r="E40" s="20" t="s">
        <v>59</v>
      </c>
      <c r="F40" s="77">
        <v>50</v>
      </c>
      <c r="G40" s="36">
        <v>0</v>
      </c>
      <c r="H40" s="36">
        <f>G40/F40*100</f>
        <v>0</v>
      </c>
      <c r="I40" s="36">
        <f>G40+0</f>
        <v>0</v>
      </c>
      <c r="J40" s="36">
        <f>I40/F40*100</f>
        <v>0</v>
      </c>
      <c r="K40" s="36"/>
      <c r="L40" s="36"/>
      <c r="M40" s="36"/>
      <c r="N40" s="36"/>
      <c r="O40" s="185"/>
    </row>
    <row r="41" spans="1:15" ht="29.25" customHeight="1" x14ac:dyDescent="0.2">
      <c r="A41" s="152"/>
      <c r="B41" s="154"/>
      <c r="C41" s="157"/>
      <c r="D41" s="157"/>
      <c r="E41" s="22" t="s">
        <v>60</v>
      </c>
      <c r="F41" s="77">
        <v>0</v>
      </c>
      <c r="G41" s="36"/>
      <c r="H41" s="36"/>
      <c r="I41" s="36"/>
      <c r="J41" s="36"/>
      <c r="K41" s="36"/>
      <c r="L41" s="36"/>
      <c r="M41" s="36"/>
      <c r="N41" s="36"/>
      <c r="O41" s="185"/>
    </row>
    <row r="42" spans="1:15" ht="16.5" customHeight="1" x14ac:dyDescent="0.2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8"/>
    </row>
    <row r="43" spans="1:15" ht="12.75" customHeight="1" x14ac:dyDescent="0.2">
      <c r="A43" s="150" t="s">
        <v>144</v>
      </c>
      <c r="B43" s="153" t="s">
        <v>76</v>
      </c>
      <c r="C43" s="155" t="s">
        <v>114</v>
      </c>
      <c r="D43" s="155" t="s">
        <v>197</v>
      </c>
      <c r="E43" s="18" t="s">
        <v>55</v>
      </c>
      <c r="F43" s="77">
        <f t="shared" ref="F43:N43" si="3">F45+F46+F47+F48+F49</f>
        <v>40</v>
      </c>
      <c r="G43" s="36">
        <f t="shared" si="3"/>
        <v>22</v>
      </c>
      <c r="H43" s="36">
        <f t="shared" si="3"/>
        <v>55.000000000000007</v>
      </c>
      <c r="I43" s="36">
        <f t="shared" si="3"/>
        <v>22</v>
      </c>
      <c r="J43" s="36">
        <f t="shared" si="3"/>
        <v>55.000000000000007</v>
      </c>
      <c r="K43" s="36">
        <f t="shared" si="3"/>
        <v>0</v>
      </c>
      <c r="L43" s="36">
        <f t="shared" si="3"/>
        <v>0</v>
      </c>
      <c r="M43" s="36">
        <f t="shared" si="3"/>
        <v>0</v>
      </c>
      <c r="N43" s="36">
        <f t="shared" si="3"/>
        <v>0</v>
      </c>
      <c r="O43" s="181"/>
    </row>
    <row r="44" spans="1:15" ht="18.75" customHeight="1" x14ac:dyDescent="0.2">
      <c r="A44" s="151"/>
      <c r="B44" s="154"/>
      <c r="C44" s="156"/>
      <c r="D44" s="156"/>
      <c r="E44" s="19" t="s">
        <v>48</v>
      </c>
      <c r="F44" s="109"/>
      <c r="G44" s="44"/>
      <c r="H44" s="44"/>
      <c r="I44" s="44"/>
      <c r="J44" s="44"/>
      <c r="K44" s="44"/>
      <c r="L44" s="44"/>
      <c r="M44" s="44"/>
      <c r="N44" s="44"/>
      <c r="O44" s="182"/>
    </row>
    <row r="45" spans="1:15" ht="25.5" x14ac:dyDescent="0.2">
      <c r="A45" s="151"/>
      <c r="B45" s="154"/>
      <c r="C45" s="156"/>
      <c r="D45" s="156"/>
      <c r="E45" s="20" t="s">
        <v>56</v>
      </c>
      <c r="F45" s="77">
        <v>0</v>
      </c>
      <c r="G45" s="36"/>
      <c r="H45" s="36"/>
      <c r="I45" s="36"/>
      <c r="J45" s="36"/>
      <c r="K45" s="36"/>
      <c r="L45" s="36"/>
      <c r="M45" s="36"/>
      <c r="N45" s="36"/>
      <c r="O45" s="182"/>
    </row>
    <row r="46" spans="1:15" ht="38.25" x14ac:dyDescent="0.2">
      <c r="A46" s="151"/>
      <c r="B46" s="154"/>
      <c r="C46" s="156"/>
      <c r="D46" s="156"/>
      <c r="E46" s="21" t="s">
        <v>57</v>
      </c>
      <c r="F46" s="77">
        <v>0</v>
      </c>
      <c r="G46" s="36"/>
      <c r="H46" s="36"/>
      <c r="I46" s="36"/>
      <c r="J46" s="36"/>
      <c r="K46" s="36"/>
      <c r="L46" s="36"/>
      <c r="M46" s="36"/>
      <c r="N46" s="36"/>
      <c r="O46" s="182"/>
    </row>
    <row r="47" spans="1:15" ht="40.5" customHeight="1" x14ac:dyDescent="0.2">
      <c r="A47" s="151"/>
      <c r="B47" s="154"/>
      <c r="C47" s="156"/>
      <c r="D47" s="156"/>
      <c r="E47" s="22" t="s">
        <v>58</v>
      </c>
      <c r="F47" s="77">
        <v>0</v>
      </c>
      <c r="G47" s="36"/>
      <c r="H47" s="36"/>
      <c r="I47" s="36"/>
      <c r="J47" s="36"/>
      <c r="K47" s="36"/>
      <c r="L47" s="36"/>
      <c r="M47" s="36"/>
      <c r="N47" s="36"/>
      <c r="O47" s="182"/>
    </row>
    <row r="48" spans="1:15" ht="25.5" x14ac:dyDescent="0.2">
      <c r="A48" s="151"/>
      <c r="B48" s="154"/>
      <c r="C48" s="156"/>
      <c r="D48" s="156"/>
      <c r="E48" s="20" t="s">
        <v>59</v>
      </c>
      <c r="F48" s="77">
        <v>40</v>
      </c>
      <c r="G48" s="36">
        <v>22</v>
      </c>
      <c r="H48" s="36">
        <f>G48/F48*100</f>
        <v>55.000000000000007</v>
      </c>
      <c r="I48" s="36">
        <f>G48+0</f>
        <v>22</v>
      </c>
      <c r="J48" s="36">
        <f>I48/F48*100</f>
        <v>55.000000000000007</v>
      </c>
      <c r="K48" s="36"/>
      <c r="L48" s="36"/>
      <c r="M48" s="36"/>
      <c r="N48" s="36"/>
      <c r="O48" s="182"/>
    </row>
    <row r="49" spans="1:15" ht="28.5" customHeight="1" x14ac:dyDescent="0.2">
      <c r="A49" s="152"/>
      <c r="B49" s="154"/>
      <c r="C49" s="157"/>
      <c r="D49" s="157"/>
      <c r="E49" s="22" t="s">
        <v>60</v>
      </c>
      <c r="F49" s="77">
        <v>0</v>
      </c>
      <c r="G49" s="36"/>
      <c r="H49" s="36"/>
      <c r="I49" s="36"/>
      <c r="J49" s="36"/>
      <c r="K49" s="36"/>
      <c r="L49" s="36"/>
      <c r="M49" s="36"/>
      <c r="N49" s="36"/>
      <c r="O49" s="183"/>
    </row>
    <row r="50" spans="1:15" ht="26.25" customHeight="1" x14ac:dyDescent="0.2">
      <c r="A50" s="184" t="s">
        <v>233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3"/>
    </row>
    <row r="51" spans="1:15" ht="24" customHeight="1" x14ac:dyDescent="0.2">
      <c r="A51" s="150" t="s">
        <v>145</v>
      </c>
      <c r="B51" s="153" t="s">
        <v>200</v>
      </c>
      <c r="C51" s="155" t="s">
        <v>109</v>
      </c>
      <c r="D51" s="155" t="s">
        <v>258</v>
      </c>
      <c r="E51" s="18" t="s">
        <v>55</v>
      </c>
      <c r="F51" s="77">
        <f t="shared" ref="F51:N51" si="4">F53+F54+F55+F56+F57</f>
        <v>0</v>
      </c>
      <c r="G51" s="36">
        <f t="shared" si="4"/>
        <v>0</v>
      </c>
      <c r="H51" s="36">
        <f t="shared" si="4"/>
        <v>0</v>
      </c>
      <c r="I51" s="36">
        <f t="shared" si="4"/>
        <v>0</v>
      </c>
      <c r="J51" s="36">
        <f t="shared" si="4"/>
        <v>0</v>
      </c>
      <c r="K51" s="36">
        <f t="shared" si="4"/>
        <v>0</v>
      </c>
      <c r="L51" s="36">
        <f t="shared" si="4"/>
        <v>0</v>
      </c>
      <c r="M51" s="36">
        <f t="shared" si="4"/>
        <v>0</v>
      </c>
      <c r="N51" s="36">
        <f t="shared" si="4"/>
        <v>0</v>
      </c>
      <c r="O51" s="178"/>
    </row>
    <row r="52" spans="1:15" ht="20.25" customHeight="1" x14ac:dyDescent="0.2">
      <c r="A52" s="151"/>
      <c r="B52" s="154"/>
      <c r="C52" s="156"/>
      <c r="D52" s="156"/>
      <c r="E52" s="19" t="s">
        <v>48</v>
      </c>
      <c r="F52" s="109"/>
      <c r="G52" s="44"/>
      <c r="H52" s="44"/>
      <c r="I52" s="44"/>
      <c r="J52" s="44"/>
      <c r="K52" s="44"/>
      <c r="L52" s="44"/>
      <c r="M52" s="44"/>
      <c r="N52" s="44"/>
      <c r="O52" s="179"/>
    </row>
    <row r="53" spans="1:15" ht="33" customHeight="1" x14ac:dyDescent="0.2">
      <c r="A53" s="151"/>
      <c r="B53" s="154"/>
      <c r="C53" s="156"/>
      <c r="D53" s="156"/>
      <c r="E53" s="20" t="s">
        <v>56</v>
      </c>
      <c r="F53" s="77">
        <v>0</v>
      </c>
      <c r="G53" s="36"/>
      <c r="H53" s="36"/>
      <c r="I53" s="36"/>
      <c r="J53" s="36"/>
      <c r="K53" s="36"/>
      <c r="L53" s="36"/>
      <c r="M53" s="36"/>
      <c r="N53" s="36"/>
      <c r="O53" s="179"/>
    </row>
    <row r="54" spans="1:15" ht="38.25" x14ac:dyDescent="0.2">
      <c r="A54" s="151"/>
      <c r="B54" s="154"/>
      <c r="C54" s="156"/>
      <c r="D54" s="156"/>
      <c r="E54" s="21" t="s">
        <v>57</v>
      </c>
      <c r="F54" s="77">
        <v>0</v>
      </c>
      <c r="G54" s="36"/>
      <c r="H54" s="36"/>
      <c r="I54" s="36"/>
      <c r="J54" s="36"/>
      <c r="K54" s="36"/>
      <c r="L54" s="36"/>
      <c r="M54" s="36"/>
      <c r="N54" s="36"/>
      <c r="O54" s="179"/>
    </row>
    <row r="55" spans="1:15" ht="40.5" customHeight="1" x14ac:dyDescent="0.2">
      <c r="A55" s="151"/>
      <c r="B55" s="154"/>
      <c r="C55" s="156"/>
      <c r="D55" s="156"/>
      <c r="E55" s="22" t="s">
        <v>58</v>
      </c>
      <c r="F55" s="77">
        <v>0</v>
      </c>
      <c r="G55" s="36"/>
      <c r="H55" s="36"/>
      <c r="I55" s="36"/>
      <c r="J55" s="36"/>
      <c r="K55" s="36"/>
      <c r="L55" s="36"/>
      <c r="M55" s="36"/>
      <c r="N55" s="36"/>
      <c r="O55" s="179"/>
    </row>
    <row r="56" spans="1:15" ht="25.5" x14ac:dyDescent="0.2">
      <c r="A56" s="151"/>
      <c r="B56" s="154"/>
      <c r="C56" s="156"/>
      <c r="D56" s="156"/>
      <c r="E56" s="20" t="s">
        <v>59</v>
      </c>
      <c r="F56" s="77">
        <v>0</v>
      </c>
      <c r="G56" s="36">
        <v>0</v>
      </c>
      <c r="H56" s="36">
        <v>0</v>
      </c>
      <c r="I56" s="36">
        <f>G56+0</f>
        <v>0</v>
      </c>
      <c r="J56" s="36">
        <v>0</v>
      </c>
      <c r="K56" s="36"/>
      <c r="L56" s="36"/>
      <c r="M56" s="36"/>
      <c r="N56" s="36"/>
      <c r="O56" s="179"/>
    </row>
    <row r="57" spans="1:15" ht="36" customHeight="1" x14ac:dyDescent="0.2">
      <c r="A57" s="152"/>
      <c r="B57" s="154"/>
      <c r="C57" s="157"/>
      <c r="D57" s="157"/>
      <c r="E57" s="22" t="s">
        <v>60</v>
      </c>
      <c r="F57" s="77">
        <v>0</v>
      </c>
      <c r="G57" s="36"/>
      <c r="H57" s="36"/>
      <c r="I57" s="36"/>
      <c r="J57" s="36"/>
      <c r="K57" s="36"/>
      <c r="L57" s="36"/>
      <c r="M57" s="36"/>
      <c r="N57" s="36"/>
      <c r="O57" s="180"/>
    </row>
    <row r="58" spans="1:15" ht="16.5" customHeight="1" x14ac:dyDescent="0.2">
      <c r="A58" s="308" t="s">
        <v>255</v>
      </c>
      <c r="B58" s="309"/>
      <c r="C58" s="309"/>
      <c r="D58" s="309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10"/>
    </row>
    <row r="59" spans="1:15" ht="12.75" customHeight="1" x14ac:dyDescent="0.2">
      <c r="A59" s="150" t="s">
        <v>146</v>
      </c>
      <c r="B59" s="153" t="s">
        <v>99</v>
      </c>
      <c r="C59" s="155" t="s">
        <v>109</v>
      </c>
      <c r="D59" s="155" t="s">
        <v>258</v>
      </c>
      <c r="E59" s="18" t="s">
        <v>55</v>
      </c>
      <c r="F59" s="77">
        <f t="shared" ref="F59:N59" si="5">F61+F62+F63+F64+F65</f>
        <v>0</v>
      </c>
      <c r="G59" s="36">
        <f t="shared" si="5"/>
        <v>0</v>
      </c>
      <c r="H59" s="36">
        <f t="shared" si="5"/>
        <v>0</v>
      </c>
      <c r="I59" s="36">
        <f t="shared" si="5"/>
        <v>0</v>
      </c>
      <c r="J59" s="36">
        <f t="shared" si="5"/>
        <v>0</v>
      </c>
      <c r="K59" s="36">
        <f t="shared" si="5"/>
        <v>0</v>
      </c>
      <c r="L59" s="36">
        <f t="shared" si="5"/>
        <v>0</v>
      </c>
      <c r="M59" s="36">
        <f t="shared" si="5"/>
        <v>0</v>
      </c>
      <c r="N59" s="36">
        <f t="shared" si="5"/>
        <v>0</v>
      </c>
      <c r="O59" s="178"/>
    </row>
    <row r="60" spans="1:15" x14ac:dyDescent="0.2">
      <c r="A60" s="151"/>
      <c r="B60" s="154"/>
      <c r="C60" s="156"/>
      <c r="D60" s="156"/>
      <c r="E60" s="19" t="s">
        <v>48</v>
      </c>
      <c r="F60" s="109"/>
      <c r="G60" s="44"/>
      <c r="H60" s="44"/>
      <c r="I60" s="44"/>
      <c r="J60" s="44"/>
      <c r="K60" s="44"/>
      <c r="L60" s="44"/>
      <c r="M60" s="44"/>
      <c r="N60" s="44"/>
      <c r="O60" s="179"/>
    </row>
    <row r="61" spans="1:15" ht="25.5" x14ac:dyDescent="0.2">
      <c r="A61" s="151"/>
      <c r="B61" s="154"/>
      <c r="C61" s="156"/>
      <c r="D61" s="156"/>
      <c r="E61" s="20" t="s">
        <v>56</v>
      </c>
      <c r="F61" s="77">
        <v>0</v>
      </c>
      <c r="G61" s="36"/>
      <c r="H61" s="36"/>
      <c r="I61" s="36"/>
      <c r="J61" s="36"/>
      <c r="K61" s="36"/>
      <c r="L61" s="36"/>
      <c r="M61" s="36"/>
      <c r="N61" s="36"/>
      <c r="O61" s="179"/>
    </row>
    <row r="62" spans="1:15" ht="38.25" x14ac:dyDescent="0.2">
      <c r="A62" s="151"/>
      <c r="B62" s="154"/>
      <c r="C62" s="156"/>
      <c r="D62" s="156"/>
      <c r="E62" s="21" t="s">
        <v>57</v>
      </c>
      <c r="F62" s="77">
        <v>0</v>
      </c>
      <c r="G62" s="36"/>
      <c r="H62" s="36"/>
      <c r="I62" s="36"/>
      <c r="J62" s="36"/>
      <c r="K62" s="36"/>
      <c r="L62" s="36"/>
      <c r="M62" s="36"/>
      <c r="N62" s="36"/>
      <c r="O62" s="179"/>
    </row>
    <row r="63" spans="1:15" ht="39" customHeight="1" x14ac:dyDescent="0.2">
      <c r="A63" s="151"/>
      <c r="B63" s="154"/>
      <c r="C63" s="156"/>
      <c r="D63" s="156"/>
      <c r="E63" s="22" t="s">
        <v>58</v>
      </c>
      <c r="F63" s="77">
        <v>0</v>
      </c>
      <c r="G63" s="36"/>
      <c r="H63" s="36"/>
      <c r="I63" s="36"/>
      <c r="J63" s="36"/>
      <c r="K63" s="36"/>
      <c r="L63" s="36"/>
      <c r="M63" s="36"/>
      <c r="N63" s="36"/>
      <c r="O63" s="179"/>
    </row>
    <row r="64" spans="1:15" ht="25.5" x14ac:dyDescent="0.2">
      <c r="A64" s="151"/>
      <c r="B64" s="154"/>
      <c r="C64" s="156"/>
      <c r="D64" s="156"/>
      <c r="E64" s="20" t="s">
        <v>59</v>
      </c>
      <c r="F64" s="77">
        <v>0</v>
      </c>
      <c r="G64" s="36">
        <v>0</v>
      </c>
      <c r="H64" s="36">
        <v>0</v>
      </c>
      <c r="I64" s="36">
        <f>G64+0</f>
        <v>0</v>
      </c>
      <c r="J64" s="36">
        <v>0</v>
      </c>
      <c r="K64" s="36"/>
      <c r="L64" s="36"/>
      <c r="M64" s="36"/>
      <c r="N64" s="36"/>
      <c r="O64" s="179"/>
    </row>
    <row r="65" spans="1:15" ht="27" customHeight="1" x14ac:dyDescent="0.2">
      <c r="A65" s="152"/>
      <c r="B65" s="154"/>
      <c r="C65" s="157"/>
      <c r="D65" s="157"/>
      <c r="E65" s="22" t="s">
        <v>60</v>
      </c>
      <c r="F65" s="77">
        <v>0</v>
      </c>
      <c r="G65" s="36"/>
      <c r="H65" s="36"/>
      <c r="I65" s="36"/>
      <c r="J65" s="36"/>
      <c r="K65" s="36"/>
      <c r="L65" s="36"/>
      <c r="M65" s="36"/>
      <c r="N65" s="36"/>
      <c r="O65" s="180"/>
    </row>
    <row r="66" spans="1:15" ht="16.5" customHeight="1" x14ac:dyDescent="0.2">
      <c r="A66" s="189" t="s">
        <v>232</v>
      </c>
      <c r="B66" s="190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1"/>
    </row>
    <row r="67" spans="1:15" ht="12.75" customHeight="1" x14ac:dyDescent="0.2">
      <c r="A67" s="150" t="s">
        <v>3</v>
      </c>
      <c r="B67" s="192" t="s">
        <v>101</v>
      </c>
      <c r="C67" s="155" t="s">
        <v>109</v>
      </c>
      <c r="D67" s="155" t="s">
        <v>258</v>
      </c>
      <c r="E67" s="18" t="s">
        <v>55</v>
      </c>
      <c r="F67" s="77">
        <f t="shared" ref="F67:N67" si="6">F69+F70+F71+F72+F73</f>
        <v>0</v>
      </c>
      <c r="G67" s="36">
        <f t="shared" si="6"/>
        <v>0</v>
      </c>
      <c r="H67" s="36">
        <f t="shared" si="6"/>
        <v>0</v>
      </c>
      <c r="I67" s="36">
        <f t="shared" si="6"/>
        <v>0</v>
      </c>
      <c r="J67" s="36">
        <f t="shared" si="6"/>
        <v>0</v>
      </c>
      <c r="K67" s="36">
        <f t="shared" si="6"/>
        <v>0</v>
      </c>
      <c r="L67" s="36">
        <f t="shared" si="6"/>
        <v>0</v>
      </c>
      <c r="M67" s="36">
        <f t="shared" si="6"/>
        <v>0</v>
      </c>
      <c r="N67" s="36">
        <f t="shared" si="6"/>
        <v>0</v>
      </c>
      <c r="O67" s="178"/>
    </row>
    <row r="68" spans="1:15" x14ac:dyDescent="0.2">
      <c r="A68" s="151"/>
      <c r="B68" s="193"/>
      <c r="C68" s="156"/>
      <c r="D68" s="156"/>
      <c r="E68" s="19" t="s">
        <v>48</v>
      </c>
      <c r="F68" s="109"/>
      <c r="G68" s="44"/>
      <c r="H68" s="44"/>
      <c r="I68" s="44"/>
      <c r="J68" s="44"/>
      <c r="K68" s="44"/>
      <c r="L68" s="44"/>
      <c r="M68" s="44"/>
      <c r="N68" s="44"/>
      <c r="O68" s="179"/>
    </row>
    <row r="69" spans="1:15" ht="25.5" x14ac:dyDescent="0.2">
      <c r="A69" s="151"/>
      <c r="B69" s="193"/>
      <c r="C69" s="156"/>
      <c r="D69" s="156"/>
      <c r="E69" s="20" t="s">
        <v>56</v>
      </c>
      <c r="F69" s="77">
        <v>0</v>
      </c>
      <c r="G69" s="36"/>
      <c r="H69" s="36"/>
      <c r="I69" s="36"/>
      <c r="J69" s="36"/>
      <c r="K69" s="36"/>
      <c r="L69" s="36"/>
      <c r="M69" s="36"/>
      <c r="N69" s="36"/>
      <c r="O69" s="179"/>
    </row>
    <row r="70" spans="1:15" ht="36.75" customHeight="1" x14ac:dyDescent="0.2">
      <c r="A70" s="151"/>
      <c r="B70" s="193"/>
      <c r="C70" s="156"/>
      <c r="D70" s="156"/>
      <c r="E70" s="21" t="s">
        <v>57</v>
      </c>
      <c r="F70" s="77">
        <v>0</v>
      </c>
      <c r="G70" s="36"/>
      <c r="H70" s="36"/>
      <c r="I70" s="36"/>
      <c r="J70" s="36"/>
      <c r="K70" s="36"/>
      <c r="L70" s="36"/>
      <c r="M70" s="36"/>
      <c r="N70" s="36"/>
      <c r="O70" s="179"/>
    </row>
    <row r="71" spans="1:15" ht="39" customHeight="1" x14ac:dyDescent="0.2">
      <c r="A71" s="151"/>
      <c r="B71" s="193"/>
      <c r="C71" s="156"/>
      <c r="D71" s="156"/>
      <c r="E71" s="22" t="s">
        <v>58</v>
      </c>
      <c r="F71" s="77">
        <v>0</v>
      </c>
      <c r="G71" s="36"/>
      <c r="H71" s="36"/>
      <c r="I71" s="36"/>
      <c r="J71" s="36"/>
      <c r="K71" s="36"/>
      <c r="L71" s="36"/>
      <c r="M71" s="36"/>
      <c r="N71" s="36"/>
      <c r="O71" s="179"/>
    </row>
    <row r="72" spans="1:15" ht="25.5" x14ac:dyDescent="0.2">
      <c r="A72" s="151"/>
      <c r="B72" s="193"/>
      <c r="C72" s="156"/>
      <c r="D72" s="156"/>
      <c r="E72" s="20" t="s">
        <v>59</v>
      </c>
      <c r="F72" s="77">
        <v>0</v>
      </c>
      <c r="G72" s="36">
        <v>0</v>
      </c>
      <c r="H72" s="36">
        <v>0</v>
      </c>
      <c r="I72" s="36">
        <f>G72+0</f>
        <v>0</v>
      </c>
      <c r="J72" s="36">
        <v>0</v>
      </c>
      <c r="K72" s="36"/>
      <c r="L72" s="36"/>
      <c r="M72" s="36"/>
      <c r="N72" s="36"/>
      <c r="O72" s="179"/>
    </row>
    <row r="73" spans="1:15" ht="29.25" customHeight="1" x14ac:dyDescent="0.2">
      <c r="A73" s="152"/>
      <c r="B73" s="193"/>
      <c r="C73" s="157"/>
      <c r="D73" s="157"/>
      <c r="E73" s="22" t="s">
        <v>60</v>
      </c>
      <c r="F73" s="77">
        <v>0</v>
      </c>
      <c r="G73" s="36"/>
      <c r="H73" s="36"/>
      <c r="I73" s="36"/>
      <c r="J73" s="36"/>
      <c r="K73" s="36"/>
      <c r="L73" s="36"/>
      <c r="M73" s="36"/>
      <c r="N73" s="36"/>
      <c r="O73" s="180"/>
    </row>
    <row r="74" spans="1:15" ht="16.5" customHeight="1" x14ac:dyDescent="0.2">
      <c r="A74" s="189" t="s">
        <v>119</v>
      </c>
      <c r="B74" s="190"/>
      <c r="C74" s="190"/>
      <c r="D74" s="190"/>
      <c r="E74" s="190"/>
      <c r="F74" s="190"/>
      <c r="G74" s="190"/>
      <c r="H74" s="190"/>
      <c r="I74" s="190"/>
      <c r="J74" s="190"/>
      <c r="K74" s="190"/>
      <c r="L74" s="190"/>
      <c r="M74" s="190"/>
      <c r="N74" s="190"/>
      <c r="O74" s="191"/>
    </row>
    <row r="75" spans="1:15" ht="12.75" customHeight="1" x14ac:dyDescent="0.2">
      <c r="A75" s="150" t="s">
        <v>147</v>
      </c>
      <c r="B75" s="192" t="s">
        <v>78</v>
      </c>
      <c r="C75" s="194" t="s">
        <v>114</v>
      </c>
      <c r="D75" s="155" t="s">
        <v>259</v>
      </c>
      <c r="E75" s="18" t="s">
        <v>55</v>
      </c>
      <c r="F75" s="77">
        <f t="shared" ref="F75:N75" si="7">F77+F78+F79+F80+F81</f>
        <v>445</v>
      </c>
      <c r="G75" s="36">
        <f t="shared" si="7"/>
        <v>6.8588199999999997</v>
      </c>
      <c r="H75" s="36">
        <f t="shared" si="7"/>
        <v>1.5413078651685392</v>
      </c>
      <c r="I75" s="36">
        <f t="shared" si="7"/>
        <v>15.85882</v>
      </c>
      <c r="J75" s="36">
        <f t="shared" si="7"/>
        <v>3.5637797752808988</v>
      </c>
      <c r="K75" s="36">
        <f t="shared" si="7"/>
        <v>0</v>
      </c>
      <c r="L75" s="36">
        <f t="shared" si="7"/>
        <v>0</v>
      </c>
      <c r="M75" s="36">
        <f t="shared" si="7"/>
        <v>0</v>
      </c>
      <c r="N75" s="36">
        <f t="shared" si="7"/>
        <v>0</v>
      </c>
      <c r="O75" s="197"/>
    </row>
    <row r="76" spans="1:15" x14ac:dyDescent="0.2">
      <c r="A76" s="151"/>
      <c r="B76" s="193"/>
      <c r="C76" s="195"/>
      <c r="D76" s="156"/>
      <c r="E76" s="19" t="s">
        <v>48</v>
      </c>
      <c r="F76" s="109"/>
      <c r="G76" s="44"/>
      <c r="H76" s="44"/>
      <c r="I76" s="44"/>
      <c r="J76" s="44"/>
      <c r="K76" s="44"/>
      <c r="L76" s="44"/>
      <c r="M76" s="44"/>
      <c r="N76" s="44"/>
      <c r="O76" s="198"/>
    </row>
    <row r="77" spans="1:15" ht="25.5" x14ac:dyDescent="0.2">
      <c r="A77" s="151"/>
      <c r="B77" s="193"/>
      <c r="C77" s="195"/>
      <c r="D77" s="156"/>
      <c r="E77" s="20" t="s">
        <v>56</v>
      </c>
      <c r="F77" s="77">
        <v>0</v>
      </c>
      <c r="G77" s="36"/>
      <c r="H77" s="36"/>
      <c r="I77" s="36"/>
      <c r="J77" s="36"/>
      <c r="K77" s="36"/>
      <c r="L77" s="36"/>
      <c r="M77" s="36"/>
      <c r="N77" s="36"/>
      <c r="O77" s="198"/>
    </row>
    <row r="78" spans="1:15" ht="38.25" x14ac:dyDescent="0.2">
      <c r="A78" s="151"/>
      <c r="B78" s="193"/>
      <c r="C78" s="195"/>
      <c r="D78" s="156"/>
      <c r="E78" s="21" t="s">
        <v>57</v>
      </c>
      <c r="F78" s="77">
        <v>0</v>
      </c>
      <c r="G78" s="36"/>
      <c r="H78" s="36"/>
      <c r="I78" s="36"/>
      <c r="J78" s="36"/>
      <c r="K78" s="36"/>
      <c r="L78" s="36"/>
      <c r="M78" s="36"/>
      <c r="N78" s="36"/>
      <c r="O78" s="198"/>
    </row>
    <row r="79" spans="1:15" ht="38.25" x14ac:dyDescent="0.2">
      <c r="A79" s="151"/>
      <c r="B79" s="193"/>
      <c r="C79" s="195"/>
      <c r="D79" s="156"/>
      <c r="E79" s="22" t="s">
        <v>58</v>
      </c>
      <c r="F79" s="77">
        <v>0</v>
      </c>
      <c r="G79" s="36"/>
      <c r="H79" s="36"/>
      <c r="I79" s="36"/>
      <c r="J79" s="36"/>
      <c r="K79" s="36"/>
      <c r="L79" s="36"/>
      <c r="M79" s="36"/>
      <c r="N79" s="36"/>
      <c r="O79" s="198"/>
    </row>
    <row r="80" spans="1:15" ht="25.5" x14ac:dyDescent="0.2">
      <c r="A80" s="151"/>
      <c r="B80" s="193"/>
      <c r="C80" s="195"/>
      <c r="D80" s="156"/>
      <c r="E80" s="20" t="s">
        <v>59</v>
      </c>
      <c r="F80" s="77">
        <v>445</v>
      </c>
      <c r="G80" s="36">
        <v>6.8588199999999997</v>
      </c>
      <c r="H80" s="36">
        <f>G80/F80*100</f>
        <v>1.5413078651685392</v>
      </c>
      <c r="I80" s="36">
        <f>G80+9</f>
        <v>15.85882</v>
      </c>
      <c r="J80" s="36">
        <f>I80/F80*100</f>
        <v>3.5637797752808988</v>
      </c>
      <c r="K80" s="36"/>
      <c r="L80" s="36"/>
      <c r="M80" s="77"/>
      <c r="N80" s="77"/>
      <c r="O80" s="198"/>
    </row>
    <row r="81" spans="1:15" ht="25.5" x14ac:dyDescent="0.2">
      <c r="A81" s="152"/>
      <c r="B81" s="193"/>
      <c r="C81" s="196"/>
      <c r="D81" s="157"/>
      <c r="E81" s="22" t="s">
        <v>60</v>
      </c>
      <c r="F81" s="77">
        <v>0</v>
      </c>
      <c r="G81" s="36"/>
      <c r="H81" s="36"/>
      <c r="I81" s="36"/>
      <c r="J81" s="36"/>
      <c r="K81" s="36"/>
      <c r="L81" s="36"/>
      <c r="M81" s="36"/>
      <c r="N81" s="36"/>
      <c r="O81" s="199"/>
    </row>
    <row r="82" spans="1:15" ht="37.5" customHeight="1" x14ac:dyDescent="0.2">
      <c r="A82" s="296" t="s">
        <v>260</v>
      </c>
      <c r="B82" s="297"/>
      <c r="C82" s="297"/>
      <c r="D82" s="297"/>
      <c r="E82" s="297"/>
      <c r="F82" s="297"/>
      <c r="G82" s="297"/>
      <c r="H82" s="297"/>
      <c r="I82" s="297"/>
      <c r="J82" s="297"/>
      <c r="K82" s="297"/>
      <c r="L82" s="297"/>
      <c r="M82" s="297"/>
      <c r="N82" s="297"/>
      <c r="O82" s="298"/>
    </row>
    <row r="83" spans="1:15" ht="12.75" customHeight="1" x14ac:dyDescent="0.2">
      <c r="A83" s="150" t="s">
        <v>148</v>
      </c>
      <c r="B83" s="192" t="s">
        <v>77</v>
      </c>
      <c r="C83" s="155" t="s">
        <v>109</v>
      </c>
      <c r="D83" s="155" t="s">
        <v>197</v>
      </c>
      <c r="E83" s="18" t="s">
        <v>55</v>
      </c>
      <c r="F83" s="77">
        <f t="shared" ref="F83:N83" si="8">F85+F86+F87+F88+F89</f>
        <v>65.900000000000006</v>
      </c>
      <c r="G83" s="36">
        <f t="shared" si="8"/>
        <v>45.855800000000002</v>
      </c>
      <c r="H83" s="36">
        <f t="shared" si="8"/>
        <v>69.583915022761758</v>
      </c>
      <c r="I83" s="36">
        <f t="shared" si="8"/>
        <v>45.855800000000002</v>
      </c>
      <c r="J83" s="36">
        <f t="shared" si="8"/>
        <v>69.583915022761758</v>
      </c>
      <c r="K83" s="36">
        <f t="shared" si="8"/>
        <v>0</v>
      </c>
      <c r="L83" s="36">
        <f t="shared" si="8"/>
        <v>0</v>
      </c>
      <c r="M83" s="36">
        <f t="shared" si="8"/>
        <v>0</v>
      </c>
      <c r="N83" s="36">
        <f t="shared" si="8"/>
        <v>0</v>
      </c>
      <c r="O83" s="200"/>
    </row>
    <row r="84" spans="1:15" x14ac:dyDescent="0.2">
      <c r="A84" s="151"/>
      <c r="B84" s="193"/>
      <c r="C84" s="156"/>
      <c r="D84" s="156"/>
      <c r="E84" s="19" t="s">
        <v>48</v>
      </c>
      <c r="F84" s="109"/>
      <c r="G84" s="44"/>
      <c r="H84" s="44"/>
      <c r="I84" s="44"/>
      <c r="J84" s="44"/>
      <c r="K84" s="44"/>
      <c r="L84" s="44"/>
      <c r="M84" s="44"/>
      <c r="N84" s="44"/>
      <c r="O84" s="201"/>
    </row>
    <row r="85" spans="1:15" ht="25.5" x14ac:dyDescent="0.2">
      <c r="A85" s="151"/>
      <c r="B85" s="193"/>
      <c r="C85" s="156"/>
      <c r="D85" s="156"/>
      <c r="E85" s="20" t="s">
        <v>56</v>
      </c>
      <c r="F85" s="77">
        <v>0</v>
      </c>
      <c r="G85" s="36"/>
      <c r="H85" s="36"/>
      <c r="I85" s="36"/>
      <c r="J85" s="36"/>
      <c r="K85" s="36"/>
      <c r="L85" s="36"/>
      <c r="M85" s="36"/>
      <c r="N85" s="36"/>
      <c r="O85" s="201"/>
    </row>
    <row r="86" spans="1:15" ht="38.25" x14ac:dyDescent="0.2">
      <c r="A86" s="151"/>
      <c r="B86" s="193"/>
      <c r="C86" s="156"/>
      <c r="D86" s="156"/>
      <c r="E86" s="21" t="s">
        <v>57</v>
      </c>
      <c r="F86" s="77">
        <v>0</v>
      </c>
      <c r="G86" s="36"/>
      <c r="H86" s="36"/>
      <c r="I86" s="36"/>
      <c r="J86" s="36"/>
      <c r="K86" s="36"/>
      <c r="L86" s="36"/>
      <c r="M86" s="36"/>
      <c r="N86" s="36"/>
      <c r="O86" s="201"/>
    </row>
    <row r="87" spans="1:15" ht="38.25" x14ac:dyDescent="0.2">
      <c r="A87" s="151"/>
      <c r="B87" s="193"/>
      <c r="C87" s="156"/>
      <c r="D87" s="156"/>
      <c r="E87" s="22" t="s">
        <v>58</v>
      </c>
      <c r="F87" s="77">
        <v>0</v>
      </c>
      <c r="G87" s="36"/>
      <c r="H87" s="36"/>
      <c r="I87" s="36"/>
      <c r="J87" s="36"/>
      <c r="K87" s="36"/>
      <c r="L87" s="36"/>
      <c r="M87" s="36"/>
      <c r="N87" s="36"/>
      <c r="O87" s="201"/>
    </row>
    <row r="88" spans="1:15" ht="25.5" x14ac:dyDescent="0.2">
      <c r="A88" s="151"/>
      <c r="B88" s="193"/>
      <c r="C88" s="156"/>
      <c r="D88" s="156"/>
      <c r="E88" s="20" t="s">
        <v>59</v>
      </c>
      <c r="F88" s="77">
        <v>65.900000000000006</v>
      </c>
      <c r="G88" s="36">
        <v>45.855800000000002</v>
      </c>
      <c r="H88" s="36">
        <f>G88/F88*100</f>
        <v>69.583915022761758</v>
      </c>
      <c r="I88" s="36">
        <f>G88+0</f>
        <v>45.855800000000002</v>
      </c>
      <c r="J88" s="36">
        <f>I88/F88*100</f>
        <v>69.583915022761758</v>
      </c>
      <c r="K88" s="36"/>
      <c r="L88" s="36"/>
      <c r="M88" s="77"/>
      <c r="N88" s="36"/>
      <c r="O88" s="201"/>
    </row>
    <row r="89" spans="1:15" ht="25.5" x14ac:dyDescent="0.2">
      <c r="A89" s="152"/>
      <c r="B89" s="193"/>
      <c r="C89" s="157"/>
      <c r="D89" s="157"/>
      <c r="E89" s="22" t="s">
        <v>60</v>
      </c>
      <c r="F89" s="77">
        <v>0</v>
      </c>
      <c r="G89" s="36"/>
      <c r="H89" s="36"/>
      <c r="I89" s="36"/>
      <c r="J89" s="36"/>
      <c r="K89" s="36"/>
      <c r="L89" s="36"/>
      <c r="M89" s="36"/>
      <c r="N89" s="36"/>
      <c r="O89" s="202"/>
    </row>
    <row r="90" spans="1:15" ht="26.25" customHeight="1" x14ac:dyDescent="0.2">
      <c r="A90" s="184" t="s">
        <v>249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3"/>
    </row>
    <row r="91" spans="1:15" ht="12.75" customHeight="1" x14ac:dyDescent="0.2">
      <c r="A91" s="150" t="s">
        <v>149</v>
      </c>
      <c r="B91" s="192" t="s">
        <v>79</v>
      </c>
      <c r="C91" s="155" t="s">
        <v>111</v>
      </c>
      <c r="D91" s="155" t="s">
        <v>111</v>
      </c>
      <c r="E91" s="18" t="s">
        <v>55</v>
      </c>
      <c r="F91" s="77">
        <f t="shared" ref="F91:N91" si="9">F93+F94+F95+F96+F97</f>
        <v>0</v>
      </c>
      <c r="G91" s="36">
        <f t="shared" si="9"/>
        <v>0</v>
      </c>
      <c r="H91" s="36">
        <f t="shared" si="9"/>
        <v>0</v>
      </c>
      <c r="I91" s="36">
        <f t="shared" si="9"/>
        <v>0</v>
      </c>
      <c r="J91" s="36">
        <f t="shared" si="9"/>
        <v>0</v>
      </c>
      <c r="K91" s="36">
        <f t="shared" si="9"/>
        <v>0</v>
      </c>
      <c r="L91" s="36">
        <f t="shared" si="9"/>
        <v>0</v>
      </c>
      <c r="M91" s="36">
        <f t="shared" si="9"/>
        <v>0</v>
      </c>
      <c r="N91" s="36">
        <f t="shared" si="9"/>
        <v>0</v>
      </c>
      <c r="O91" s="200"/>
    </row>
    <row r="92" spans="1:15" x14ac:dyDescent="0.2">
      <c r="A92" s="151"/>
      <c r="B92" s="193"/>
      <c r="C92" s="156"/>
      <c r="D92" s="156"/>
      <c r="E92" s="19" t="s">
        <v>48</v>
      </c>
      <c r="F92" s="109"/>
      <c r="G92" s="44"/>
      <c r="H92" s="44"/>
      <c r="I92" s="44"/>
      <c r="J92" s="44"/>
      <c r="K92" s="44"/>
      <c r="L92" s="44"/>
      <c r="M92" s="44"/>
      <c r="N92" s="44"/>
      <c r="O92" s="201"/>
    </row>
    <row r="93" spans="1:15" ht="25.5" x14ac:dyDescent="0.2">
      <c r="A93" s="151"/>
      <c r="B93" s="193"/>
      <c r="C93" s="156"/>
      <c r="D93" s="156"/>
      <c r="E93" s="20" t="s">
        <v>56</v>
      </c>
      <c r="F93" s="77">
        <v>0</v>
      </c>
      <c r="G93" s="36"/>
      <c r="H93" s="36"/>
      <c r="I93" s="36"/>
      <c r="J93" s="36"/>
      <c r="K93" s="36"/>
      <c r="L93" s="36"/>
      <c r="M93" s="36"/>
      <c r="N93" s="36"/>
      <c r="O93" s="201"/>
    </row>
    <row r="94" spans="1:15" ht="38.25" x14ac:dyDescent="0.2">
      <c r="A94" s="151"/>
      <c r="B94" s="193"/>
      <c r="C94" s="156"/>
      <c r="D94" s="156"/>
      <c r="E94" s="21" t="s">
        <v>57</v>
      </c>
      <c r="F94" s="77">
        <v>0</v>
      </c>
      <c r="G94" s="36"/>
      <c r="H94" s="36"/>
      <c r="I94" s="36"/>
      <c r="J94" s="36"/>
      <c r="K94" s="36"/>
      <c r="L94" s="36"/>
      <c r="M94" s="36"/>
      <c r="N94" s="36"/>
      <c r="O94" s="201"/>
    </row>
    <row r="95" spans="1:15" ht="38.25" x14ac:dyDescent="0.2">
      <c r="A95" s="151"/>
      <c r="B95" s="193"/>
      <c r="C95" s="156"/>
      <c r="D95" s="156"/>
      <c r="E95" s="22" t="s">
        <v>58</v>
      </c>
      <c r="F95" s="77">
        <v>0</v>
      </c>
      <c r="G95" s="36"/>
      <c r="H95" s="36"/>
      <c r="I95" s="36"/>
      <c r="J95" s="36"/>
      <c r="K95" s="36"/>
      <c r="L95" s="36"/>
      <c r="M95" s="36"/>
      <c r="N95" s="36"/>
      <c r="O95" s="201"/>
    </row>
    <row r="96" spans="1:15" ht="25.5" x14ac:dyDescent="0.2">
      <c r="A96" s="151"/>
      <c r="B96" s="193"/>
      <c r="C96" s="156"/>
      <c r="D96" s="156"/>
      <c r="E96" s="20" t="s">
        <v>59</v>
      </c>
      <c r="F96" s="77">
        <v>0</v>
      </c>
      <c r="G96" s="36">
        <v>0</v>
      </c>
      <c r="H96" s="36">
        <v>0</v>
      </c>
      <c r="I96" s="36">
        <f>G96+0</f>
        <v>0</v>
      </c>
      <c r="J96" s="36">
        <v>0</v>
      </c>
      <c r="K96" s="36"/>
      <c r="L96" s="36"/>
      <c r="M96" s="36"/>
      <c r="N96" s="36"/>
      <c r="O96" s="201"/>
    </row>
    <row r="97" spans="1:15" ht="25.5" x14ac:dyDescent="0.2">
      <c r="A97" s="152"/>
      <c r="B97" s="193"/>
      <c r="C97" s="157"/>
      <c r="D97" s="157"/>
      <c r="E97" s="22" t="s">
        <v>60</v>
      </c>
      <c r="F97" s="77">
        <v>0</v>
      </c>
      <c r="G97" s="36"/>
      <c r="H97" s="36"/>
      <c r="I97" s="36"/>
      <c r="J97" s="36"/>
      <c r="K97" s="36"/>
      <c r="L97" s="36"/>
      <c r="M97" s="36"/>
      <c r="N97" s="36"/>
      <c r="O97" s="202"/>
    </row>
    <row r="98" spans="1:15" ht="16.5" customHeight="1" x14ac:dyDescent="0.2">
      <c r="A98" s="189"/>
      <c r="B98" s="190"/>
      <c r="C98" s="190"/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</row>
    <row r="99" spans="1:15" ht="12.75" customHeight="1" x14ac:dyDescent="0.2">
      <c r="A99" s="327" t="s">
        <v>253</v>
      </c>
      <c r="B99" s="324" t="s">
        <v>252</v>
      </c>
      <c r="C99" s="155" t="s">
        <v>261</v>
      </c>
      <c r="D99" s="155" t="s">
        <v>111</v>
      </c>
      <c r="E99" s="18" t="s">
        <v>55</v>
      </c>
      <c r="F99" s="77">
        <f t="shared" ref="F99:N99" si="10">F101+F102+F103+F104+F105</f>
        <v>100</v>
      </c>
      <c r="G99" s="36">
        <f t="shared" si="10"/>
        <v>0</v>
      </c>
      <c r="H99" s="36">
        <f t="shared" si="10"/>
        <v>0</v>
      </c>
      <c r="I99" s="36">
        <f t="shared" si="10"/>
        <v>0</v>
      </c>
      <c r="J99" s="36">
        <f t="shared" si="10"/>
        <v>0</v>
      </c>
      <c r="K99" s="36">
        <f t="shared" si="10"/>
        <v>0</v>
      </c>
      <c r="L99" s="36">
        <f t="shared" si="10"/>
        <v>0</v>
      </c>
      <c r="M99" s="36">
        <f t="shared" si="10"/>
        <v>0</v>
      </c>
      <c r="N99" s="36">
        <f t="shared" si="10"/>
        <v>0</v>
      </c>
      <c r="O99" s="158"/>
    </row>
    <row r="100" spans="1:15" ht="21" customHeight="1" x14ac:dyDescent="0.2">
      <c r="A100" s="328"/>
      <c r="B100" s="325"/>
      <c r="C100" s="156"/>
      <c r="D100" s="156"/>
      <c r="E100" s="19" t="s">
        <v>48</v>
      </c>
      <c r="F100" s="109"/>
      <c r="G100" s="44"/>
      <c r="H100" s="44"/>
      <c r="I100" s="44"/>
      <c r="J100" s="44"/>
      <c r="K100" s="44"/>
      <c r="L100" s="44"/>
      <c r="M100" s="44"/>
      <c r="N100" s="44"/>
      <c r="O100" s="159"/>
    </row>
    <row r="101" spans="1:15" ht="25.5" x14ac:dyDescent="0.2">
      <c r="A101" s="328"/>
      <c r="B101" s="325"/>
      <c r="C101" s="156"/>
      <c r="D101" s="156"/>
      <c r="E101" s="20" t="s">
        <v>56</v>
      </c>
      <c r="F101" s="77">
        <v>0</v>
      </c>
      <c r="G101" s="36"/>
      <c r="H101" s="36"/>
      <c r="I101" s="36"/>
      <c r="J101" s="36"/>
      <c r="K101" s="36"/>
      <c r="L101" s="36"/>
      <c r="M101" s="36"/>
      <c r="N101" s="36"/>
      <c r="O101" s="159"/>
    </row>
    <row r="102" spans="1:15" ht="38.25" x14ac:dyDescent="0.2">
      <c r="A102" s="328"/>
      <c r="B102" s="325"/>
      <c r="C102" s="156"/>
      <c r="D102" s="156"/>
      <c r="E102" s="21" t="s">
        <v>57</v>
      </c>
      <c r="F102" s="77">
        <v>0</v>
      </c>
      <c r="G102" s="36"/>
      <c r="H102" s="36"/>
      <c r="I102" s="36"/>
      <c r="J102" s="36"/>
      <c r="K102" s="36"/>
      <c r="L102" s="36"/>
      <c r="M102" s="36"/>
      <c r="N102" s="36"/>
      <c r="O102" s="159"/>
    </row>
    <row r="103" spans="1:15" ht="44.25" customHeight="1" x14ac:dyDescent="0.2">
      <c r="A103" s="328"/>
      <c r="B103" s="325"/>
      <c r="C103" s="156"/>
      <c r="D103" s="156"/>
      <c r="E103" s="22" t="s">
        <v>58</v>
      </c>
      <c r="F103" s="77">
        <v>0</v>
      </c>
      <c r="G103" s="36"/>
      <c r="H103" s="36"/>
      <c r="I103" s="36"/>
      <c r="J103" s="36"/>
      <c r="K103" s="36"/>
      <c r="L103" s="36"/>
      <c r="M103" s="36"/>
      <c r="N103" s="36"/>
      <c r="O103" s="159"/>
    </row>
    <row r="104" spans="1:15" ht="25.5" x14ac:dyDescent="0.2">
      <c r="A104" s="328"/>
      <c r="B104" s="325"/>
      <c r="C104" s="156"/>
      <c r="D104" s="156"/>
      <c r="E104" s="20" t="s">
        <v>59</v>
      </c>
      <c r="F104" s="77">
        <v>100</v>
      </c>
      <c r="G104" s="36">
        <v>0</v>
      </c>
      <c r="H104" s="36">
        <f>G104/F104*100</f>
        <v>0</v>
      </c>
      <c r="I104" s="36">
        <f>G104+0</f>
        <v>0</v>
      </c>
      <c r="J104" s="36">
        <f>I104/F104*100</f>
        <v>0</v>
      </c>
      <c r="K104" s="36"/>
      <c r="L104" s="36"/>
      <c r="M104" s="36"/>
      <c r="N104" s="36"/>
      <c r="O104" s="159"/>
    </row>
    <row r="105" spans="1:15" ht="30" customHeight="1" x14ac:dyDescent="0.2">
      <c r="A105" s="329"/>
      <c r="B105" s="326"/>
      <c r="C105" s="157"/>
      <c r="D105" s="157"/>
      <c r="E105" s="22" t="s">
        <v>60</v>
      </c>
      <c r="F105" s="77">
        <v>0</v>
      </c>
      <c r="G105" s="36"/>
      <c r="H105" s="36"/>
      <c r="I105" s="36"/>
      <c r="J105" s="36"/>
      <c r="K105" s="36"/>
      <c r="L105" s="36"/>
      <c r="M105" s="36"/>
      <c r="N105" s="36"/>
      <c r="O105" s="160"/>
    </row>
    <row r="106" spans="1:15" ht="16.5" customHeight="1" x14ac:dyDescent="0.2">
      <c r="A106" s="323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1"/>
      <c r="M106" s="221"/>
      <c r="N106" s="221"/>
      <c r="O106" s="168"/>
    </row>
    <row r="107" spans="1:15" ht="38.25" x14ac:dyDescent="0.2">
      <c r="A107" s="207" t="s">
        <v>61</v>
      </c>
      <c r="B107" s="208"/>
      <c r="C107" s="208"/>
      <c r="D107" s="209"/>
      <c r="E107" s="23" t="s">
        <v>62</v>
      </c>
      <c r="F107" s="110">
        <f t="shared" ref="F107:N107" si="11">F109+F110+F111+F112+F113</f>
        <v>760.9</v>
      </c>
      <c r="G107" s="37">
        <f t="shared" si="11"/>
        <v>74.714619999999996</v>
      </c>
      <c r="H107" s="37">
        <f t="shared" si="11"/>
        <v>9.819243001708502</v>
      </c>
      <c r="I107" s="37">
        <f t="shared" si="11"/>
        <v>95.714619999999996</v>
      </c>
      <c r="J107" s="37">
        <f t="shared" si="11"/>
        <v>974.76577352598463</v>
      </c>
      <c r="K107" s="37">
        <f t="shared" si="11"/>
        <v>0</v>
      </c>
      <c r="L107" s="37">
        <f t="shared" si="11"/>
        <v>0</v>
      </c>
      <c r="M107" s="37">
        <f t="shared" si="11"/>
        <v>0</v>
      </c>
      <c r="N107" s="37" t="e">
        <f t="shared" si="11"/>
        <v>#DIV/0!</v>
      </c>
      <c r="O107" s="320"/>
    </row>
    <row r="108" spans="1:15" x14ac:dyDescent="0.2">
      <c r="A108" s="210"/>
      <c r="B108" s="211"/>
      <c r="C108" s="211"/>
      <c r="D108" s="212"/>
      <c r="E108" s="24" t="s">
        <v>48</v>
      </c>
      <c r="F108" s="111"/>
      <c r="G108" s="45"/>
      <c r="H108" s="46"/>
      <c r="I108" s="45"/>
      <c r="J108" s="45"/>
      <c r="K108" s="45"/>
      <c r="L108" s="45"/>
      <c r="M108" s="45"/>
      <c r="N108" s="46"/>
      <c r="O108" s="321"/>
    </row>
    <row r="109" spans="1:15" ht="25.5" x14ac:dyDescent="0.2">
      <c r="A109" s="210"/>
      <c r="B109" s="211"/>
      <c r="C109" s="211"/>
      <c r="D109" s="212"/>
      <c r="E109" s="25" t="s">
        <v>56</v>
      </c>
      <c r="F109" s="77">
        <f>F29+F37+F45+F77+F85+F93</f>
        <v>0</v>
      </c>
      <c r="G109" s="41"/>
      <c r="H109" s="43"/>
      <c r="I109" s="41"/>
      <c r="J109" s="43"/>
      <c r="K109" s="41"/>
      <c r="L109" s="43"/>
      <c r="M109" s="41"/>
      <c r="N109" s="43"/>
      <c r="O109" s="321"/>
    </row>
    <row r="110" spans="1:15" ht="38.25" x14ac:dyDescent="0.2">
      <c r="A110" s="210"/>
      <c r="B110" s="211"/>
      <c r="C110" s="211"/>
      <c r="D110" s="212"/>
      <c r="E110" s="124" t="s">
        <v>57</v>
      </c>
      <c r="F110" s="77">
        <f>F30+F38+F46+F78+F86+F94</f>
        <v>0</v>
      </c>
      <c r="G110" s="47"/>
      <c r="H110" s="48"/>
      <c r="I110" s="47"/>
      <c r="J110" s="49"/>
      <c r="K110" s="47"/>
      <c r="L110" s="49"/>
      <c r="M110" s="47"/>
      <c r="N110" s="49"/>
      <c r="O110" s="321"/>
    </row>
    <row r="111" spans="1:15" ht="38.25" x14ac:dyDescent="0.2">
      <c r="A111" s="210"/>
      <c r="B111" s="211"/>
      <c r="C111" s="211"/>
      <c r="D111" s="212"/>
      <c r="E111" s="123" t="s">
        <v>58</v>
      </c>
      <c r="F111" s="77">
        <f>F31+F39+F47+F79+F87+F95</f>
        <v>0</v>
      </c>
      <c r="G111" s="50"/>
      <c r="H111" s="50"/>
      <c r="I111" s="50"/>
      <c r="J111" s="50"/>
      <c r="K111" s="50"/>
      <c r="L111" s="50"/>
      <c r="M111" s="50"/>
      <c r="N111" s="50"/>
      <c r="O111" s="321"/>
    </row>
    <row r="112" spans="1:15" ht="25.5" x14ac:dyDescent="0.2">
      <c r="A112" s="210"/>
      <c r="B112" s="211"/>
      <c r="C112" s="211"/>
      <c r="D112" s="212"/>
      <c r="E112" s="25" t="s">
        <v>59</v>
      </c>
      <c r="F112" s="77">
        <f>F27+F35+F43+F51+F59+F67+F75+F83+F91+F99</f>
        <v>760.9</v>
      </c>
      <c r="G112" s="39">
        <f>G32+G40+G48+G64+G72+G80+G88+G96+G104</f>
        <v>74.714619999999996</v>
      </c>
      <c r="H112" s="40">
        <f>G112/F112*100</f>
        <v>9.819243001708502</v>
      </c>
      <c r="I112" s="39">
        <f t="shared" ref="I112" si="12">I32+I40+I48+I64+I72+I80+I88+I96+I104</f>
        <v>95.714619999999996</v>
      </c>
      <c r="J112" s="40">
        <f t="shared" ref="J112" si="13">I112/H112*100</f>
        <v>974.76577352598463</v>
      </c>
      <c r="K112" s="39">
        <f t="shared" ref="K112" si="14">K32+K40+K48+K64+K72+K80+K88+K96+K104</f>
        <v>0</v>
      </c>
      <c r="L112" s="40">
        <f t="shared" ref="L112" si="15">K112/J112*100</f>
        <v>0</v>
      </c>
      <c r="M112" s="39">
        <f t="shared" ref="M112" si="16">M32+M40+M48+M64+M72+M80+M88+M96+M104</f>
        <v>0</v>
      </c>
      <c r="N112" s="40" t="e">
        <f t="shared" ref="N112" si="17">M112/L112*100</f>
        <v>#DIV/0!</v>
      </c>
      <c r="O112" s="321"/>
    </row>
    <row r="113" spans="1:15" ht="25.5" x14ac:dyDescent="0.2">
      <c r="A113" s="213"/>
      <c r="B113" s="214"/>
      <c r="C113" s="214"/>
      <c r="D113" s="215"/>
      <c r="E113" s="123" t="s">
        <v>60</v>
      </c>
      <c r="F113" s="77">
        <f>F33+F41+F49+F81+F89+F97</f>
        <v>0</v>
      </c>
      <c r="G113" s="42"/>
      <c r="H113" s="51"/>
      <c r="I113" s="52"/>
      <c r="J113" s="43"/>
      <c r="K113" s="42"/>
      <c r="L113" s="43"/>
      <c r="M113" s="42"/>
      <c r="N113" s="43"/>
      <c r="O113" s="322"/>
    </row>
    <row r="114" spans="1:15" ht="16.5" customHeight="1" x14ac:dyDescent="0.2">
      <c r="A114" s="165" t="s">
        <v>153</v>
      </c>
      <c r="B114" s="166"/>
      <c r="C114" s="166"/>
      <c r="D114" s="166"/>
      <c r="E114" s="166"/>
      <c r="F114" s="166"/>
      <c r="G114" s="219"/>
      <c r="H114" s="219"/>
      <c r="I114" s="219"/>
      <c r="J114" s="219"/>
      <c r="K114" s="219"/>
      <c r="L114" s="219"/>
      <c r="M114" s="219"/>
      <c r="N114" s="219"/>
      <c r="O114" s="220"/>
    </row>
    <row r="115" spans="1:15" ht="17.25" customHeight="1" x14ac:dyDescent="0.2">
      <c r="A115" s="165" t="s">
        <v>157</v>
      </c>
      <c r="B115" s="166"/>
      <c r="C115" s="166"/>
      <c r="D115" s="166"/>
      <c r="E115" s="166"/>
      <c r="F115" s="166"/>
      <c r="G115" s="167"/>
      <c r="H115" s="167"/>
      <c r="I115" s="167"/>
      <c r="J115" s="167"/>
      <c r="K115" s="167"/>
      <c r="L115" s="167"/>
      <c r="M115" s="167"/>
      <c r="N115" s="221"/>
      <c r="O115" s="168"/>
    </row>
    <row r="116" spans="1:15" ht="12.75" customHeight="1" x14ac:dyDescent="0.2">
      <c r="A116" s="150" t="s">
        <v>63</v>
      </c>
      <c r="B116" s="169" t="s">
        <v>160</v>
      </c>
      <c r="C116" s="170"/>
      <c r="D116" s="171"/>
      <c r="E116" s="18" t="s">
        <v>55</v>
      </c>
      <c r="F116" s="77">
        <f t="shared" ref="F116:N116" si="18">F118+F119+F120+F121+F122</f>
        <v>479.4</v>
      </c>
      <c r="G116" s="36">
        <f t="shared" si="18"/>
        <v>0</v>
      </c>
      <c r="H116" s="36">
        <f t="shared" si="18"/>
        <v>0</v>
      </c>
      <c r="I116" s="36">
        <f t="shared" si="18"/>
        <v>0</v>
      </c>
      <c r="J116" s="36">
        <f t="shared" si="18"/>
        <v>0</v>
      </c>
      <c r="K116" s="36">
        <f t="shared" si="18"/>
        <v>0</v>
      </c>
      <c r="L116" s="36">
        <f t="shared" si="18"/>
        <v>0</v>
      </c>
      <c r="M116" s="36">
        <f t="shared" si="18"/>
        <v>0</v>
      </c>
      <c r="N116" s="36">
        <f t="shared" si="18"/>
        <v>0</v>
      </c>
      <c r="O116" s="178"/>
    </row>
    <row r="117" spans="1:15" ht="21" customHeight="1" x14ac:dyDescent="0.2">
      <c r="A117" s="151"/>
      <c r="B117" s="172"/>
      <c r="C117" s="173"/>
      <c r="D117" s="174"/>
      <c r="E117" s="19" t="s">
        <v>48</v>
      </c>
      <c r="F117" s="109"/>
      <c r="G117" s="44"/>
      <c r="H117" s="44"/>
      <c r="I117" s="44"/>
      <c r="J117" s="44"/>
      <c r="K117" s="44"/>
      <c r="L117" s="44"/>
      <c r="M117" s="44"/>
      <c r="N117" s="44"/>
      <c r="O117" s="179"/>
    </row>
    <row r="118" spans="1:15" ht="25.5" x14ac:dyDescent="0.2">
      <c r="A118" s="151"/>
      <c r="B118" s="172"/>
      <c r="C118" s="173"/>
      <c r="D118" s="174"/>
      <c r="E118" s="20" t="s">
        <v>56</v>
      </c>
      <c r="F118" s="77">
        <v>0</v>
      </c>
      <c r="G118" s="36"/>
      <c r="H118" s="36"/>
      <c r="I118" s="36"/>
      <c r="J118" s="36"/>
      <c r="K118" s="36"/>
      <c r="L118" s="36"/>
      <c r="M118" s="36"/>
      <c r="N118" s="36"/>
      <c r="O118" s="179"/>
    </row>
    <row r="119" spans="1:15" ht="38.25" x14ac:dyDescent="0.2">
      <c r="A119" s="151"/>
      <c r="B119" s="172"/>
      <c r="C119" s="173"/>
      <c r="D119" s="174"/>
      <c r="E119" s="21" t="s">
        <v>57</v>
      </c>
      <c r="F119" s="77">
        <v>0</v>
      </c>
      <c r="G119" s="36"/>
      <c r="H119" s="36"/>
      <c r="I119" s="36"/>
      <c r="J119" s="36"/>
      <c r="K119" s="36"/>
      <c r="L119" s="36"/>
      <c r="M119" s="36"/>
      <c r="N119" s="36"/>
      <c r="O119" s="179"/>
    </row>
    <row r="120" spans="1:15" ht="44.25" customHeight="1" x14ac:dyDescent="0.2">
      <c r="A120" s="151"/>
      <c r="B120" s="172"/>
      <c r="C120" s="173"/>
      <c r="D120" s="174"/>
      <c r="E120" s="22" t="s">
        <v>58</v>
      </c>
      <c r="F120" s="77">
        <v>0</v>
      </c>
      <c r="G120" s="36"/>
      <c r="H120" s="36"/>
      <c r="I120" s="36"/>
      <c r="J120" s="36"/>
      <c r="K120" s="36"/>
      <c r="L120" s="36"/>
      <c r="M120" s="36"/>
      <c r="N120" s="36"/>
      <c r="O120" s="179"/>
    </row>
    <row r="121" spans="1:15" ht="25.5" x14ac:dyDescent="0.2">
      <c r="A121" s="151"/>
      <c r="B121" s="172"/>
      <c r="C121" s="173"/>
      <c r="D121" s="174"/>
      <c r="E121" s="20" t="s">
        <v>59</v>
      </c>
      <c r="F121" s="77">
        <f>F128+F136+F144+F152</f>
        <v>479.4</v>
      </c>
      <c r="G121" s="36">
        <f>G128+G136</f>
        <v>0</v>
      </c>
      <c r="H121" s="65">
        <f>G121/F121*100</f>
        <v>0</v>
      </c>
      <c r="I121" s="36">
        <f>I128+I136</f>
        <v>0</v>
      </c>
      <c r="J121" s="65">
        <f>I121/F121*100</f>
        <v>0</v>
      </c>
      <c r="K121" s="36">
        <f>K128+K136</f>
        <v>0</v>
      </c>
      <c r="L121" s="65">
        <f>K121/F121*100</f>
        <v>0</v>
      </c>
      <c r="M121" s="69">
        <f>M128+M136</f>
        <v>0</v>
      </c>
      <c r="N121" s="70">
        <f>M121/F121*100</f>
        <v>0</v>
      </c>
      <c r="O121" s="179"/>
    </row>
    <row r="122" spans="1:15" ht="30" customHeight="1" x14ac:dyDescent="0.2">
      <c r="A122" s="152"/>
      <c r="B122" s="175"/>
      <c r="C122" s="176"/>
      <c r="D122" s="177"/>
      <c r="E122" s="22" t="s">
        <v>60</v>
      </c>
      <c r="F122" s="77">
        <v>0</v>
      </c>
      <c r="G122" s="36"/>
      <c r="H122" s="36"/>
      <c r="I122" s="36"/>
      <c r="J122" s="36"/>
      <c r="K122" s="36"/>
      <c r="L122" s="36"/>
      <c r="M122" s="36"/>
      <c r="N122" s="36"/>
      <c r="O122" s="180"/>
    </row>
    <row r="123" spans="1:15" ht="12.75" customHeight="1" x14ac:dyDescent="0.2">
      <c r="A123" s="150" t="s">
        <v>154</v>
      </c>
      <c r="B123" s="192" t="s">
        <v>80</v>
      </c>
      <c r="C123" s="155" t="s">
        <v>257</v>
      </c>
      <c r="D123" s="155" t="s">
        <v>111</v>
      </c>
      <c r="E123" s="26" t="s">
        <v>55</v>
      </c>
      <c r="F123" s="112">
        <f t="shared" ref="F123:N123" si="19">F125+F126+F127+F128+F129</f>
        <v>349.4</v>
      </c>
      <c r="G123" s="53">
        <f t="shared" si="19"/>
        <v>0</v>
      </c>
      <c r="H123" s="53">
        <f t="shared" si="19"/>
        <v>0</v>
      </c>
      <c r="I123" s="53">
        <f t="shared" si="19"/>
        <v>0</v>
      </c>
      <c r="J123" s="53">
        <f t="shared" si="19"/>
        <v>0</v>
      </c>
      <c r="K123" s="53">
        <f t="shared" si="19"/>
        <v>0</v>
      </c>
      <c r="L123" s="53">
        <f t="shared" si="19"/>
        <v>0</v>
      </c>
      <c r="M123" s="53">
        <f t="shared" si="19"/>
        <v>0</v>
      </c>
      <c r="N123" s="53">
        <f t="shared" si="19"/>
        <v>0</v>
      </c>
      <c r="O123" s="203"/>
    </row>
    <row r="124" spans="1:15" x14ac:dyDescent="0.2">
      <c r="A124" s="151"/>
      <c r="B124" s="193"/>
      <c r="C124" s="156"/>
      <c r="D124" s="156"/>
      <c r="E124" s="24" t="s">
        <v>48</v>
      </c>
      <c r="F124" s="111"/>
      <c r="G124" s="45"/>
      <c r="H124" s="45"/>
      <c r="I124" s="45"/>
      <c r="J124" s="45"/>
      <c r="K124" s="45"/>
      <c r="L124" s="45"/>
      <c r="M124" s="45"/>
      <c r="N124" s="46"/>
      <c r="O124" s="203"/>
    </row>
    <row r="125" spans="1:15" ht="25.5" x14ac:dyDescent="0.2">
      <c r="A125" s="151"/>
      <c r="B125" s="193"/>
      <c r="C125" s="156"/>
      <c r="D125" s="156"/>
      <c r="E125" s="25" t="s">
        <v>56</v>
      </c>
      <c r="F125" s="77">
        <v>0</v>
      </c>
      <c r="G125" s="54"/>
      <c r="H125" s="55"/>
      <c r="I125" s="54"/>
      <c r="J125" s="55"/>
      <c r="K125" s="54"/>
      <c r="L125" s="55"/>
      <c r="M125" s="54"/>
      <c r="N125" s="55"/>
      <c r="O125" s="203"/>
    </row>
    <row r="126" spans="1:15" ht="38.25" x14ac:dyDescent="0.2">
      <c r="A126" s="151"/>
      <c r="B126" s="193"/>
      <c r="C126" s="156"/>
      <c r="D126" s="156"/>
      <c r="E126" s="124" t="s">
        <v>57</v>
      </c>
      <c r="F126" s="77">
        <v>0</v>
      </c>
      <c r="G126" s="54"/>
      <c r="H126" s="55"/>
      <c r="I126" s="54"/>
      <c r="J126" s="55"/>
      <c r="K126" s="54"/>
      <c r="L126" s="55"/>
      <c r="M126" s="54"/>
      <c r="N126" s="55"/>
      <c r="O126" s="203"/>
    </row>
    <row r="127" spans="1:15" ht="38.25" x14ac:dyDescent="0.2">
      <c r="A127" s="151"/>
      <c r="B127" s="193"/>
      <c r="C127" s="156"/>
      <c r="D127" s="156"/>
      <c r="E127" s="123" t="s">
        <v>58</v>
      </c>
      <c r="F127" s="77">
        <v>0</v>
      </c>
      <c r="G127" s="37"/>
      <c r="H127" s="38"/>
      <c r="I127" s="37"/>
      <c r="J127" s="38"/>
      <c r="K127" s="37"/>
      <c r="L127" s="38"/>
      <c r="M127" s="37"/>
      <c r="N127" s="38"/>
      <c r="O127" s="203"/>
    </row>
    <row r="128" spans="1:15" ht="25.5" x14ac:dyDescent="0.2">
      <c r="A128" s="151"/>
      <c r="B128" s="193"/>
      <c r="C128" s="156"/>
      <c r="D128" s="156"/>
      <c r="E128" s="25" t="s">
        <v>59</v>
      </c>
      <c r="F128" s="77">
        <v>349.4</v>
      </c>
      <c r="G128" s="36">
        <v>0</v>
      </c>
      <c r="H128" s="36">
        <f>G128/F128*100</f>
        <v>0</v>
      </c>
      <c r="I128" s="36">
        <f>G128+0</f>
        <v>0</v>
      </c>
      <c r="J128" s="36">
        <f>I128/F128*100</f>
        <v>0</v>
      </c>
      <c r="K128" s="36"/>
      <c r="L128" s="36"/>
      <c r="M128" s="77"/>
      <c r="N128" s="77"/>
      <c r="O128" s="203"/>
    </row>
    <row r="129" spans="1:15" ht="25.5" x14ac:dyDescent="0.2">
      <c r="A129" s="152"/>
      <c r="B129" s="193"/>
      <c r="C129" s="157"/>
      <c r="D129" s="157"/>
      <c r="E129" s="123" t="s">
        <v>60</v>
      </c>
      <c r="F129" s="77">
        <v>0</v>
      </c>
      <c r="G129" s="41"/>
      <c r="H129" s="43"/>
      <c r="I129" s="41"/>
      <c r="J129" s="43"/>
      <c r="K129" s="41"/>
      <c r="L129" s="43"/>
      <c r="M129" s="41"/>
      <c r="N129" s="43"/>
      <c r="O129" s="203"/>
    </row>
    <row r="130" spans="1:15" ht="16.5" customHeight="1" x14ac:dyDescent="0.2">
      <c r="A130" s="204"/>
      <c r="B130" s="205"/>
      <c r="C130" s="205"/>
      <c r="D130" s="205"/>
      <c r="E130" s="205"/>
      <c r="F130" s="205"/>
      <c r="G130" s="205"/>
      <c r="H130" s="205"/>
      <c r="I130" s="205"/>
      <c r="J130" s="205"/>
      <c r="K130" s="205"/>
      <c r="L130" s="205"/>
      <c r="M130" s="205"/>
      <c r="N130" s="205"/>
      <c r="O130" s="206"/>
    </row>
    <row r="131" spans="1:15" ht="18.75" customHeight="1" x14ac:dyDescent="0.2">
      <c r="A131" s="150" t="s">
        <v>155</v>
      </c>
      <c r="B131" s="192" t="s">
        <v>102</v>
      </c>
      <c r="C131" s="155" t="s">
        <v>257</v>
      </c>
      <c r="D131" s="155" t="s">
        <v>111</v>
      </c>
      <c r="E131" s="26" t="s">
        <v>55</v>
      </c>
      <c r="F131" s="112">
        <f t="shared" ref="F131:N131" si="20">F133+F134+F135+F136+F137</f>
        <v>0</v>
      </c>
      <c r="G131" s="53">
        <f t="shared" si="20"/>
        <v>0</v>
      </c>
      <c r="H131" s="53">
        <f t="shared" si="20"/>
        <v>0</v>
      </c>
      <c r="I131" s="53">
        <f t="shared" si="20"/>
        <v>0</v>
      </c>
      <c r="J131" s="53">
        <f t="shared" si="20"/>
        <v>0</v>
      </c>
      <c r="K131" s="53">
        <f t="shared" si="20"/>
        <v>0</v>
      </c>
      <c r="L131" s="53">
        <f t="shared" si="20"/>
        <v>0</v>
      </c>
      <c r="M131" s="53">
        <f t="shared" si="20"/>
        <v>0</v>
      </c>
      <c r="N131" s="53">
        <f t="shared" si="20"/>
        <v>0</v>
      </c>
      <c r="O131" s="185"/>
    </row>
    <row r="132" spans="1:15" x14ac:dyDescent="0.2">
      <c r="A132" s="151"/>
      <c r="B132" s="193"/>
      <c r="C132" s="156"/>
      <c r="D132" s="156"/>
      <c r="E132" s="24" t="s">
        <v>48</v>
      </c>
      <c r="F132" s="111"/>
      <c r="G132" s="45"/>
      <c r="H132" s="45"/>
      <c r="I132" s="45"/>
      <c r="J132" s="45"/>
      <c r="K132" s="45"/>
      <c r="L132" s="45"/>
      <c r="M132" s="45"/>
      <c r="N132" s="46"/>
      <c r="O132" s="185"/>
    </row>
    <row r="133" spans="1:15" ht="25.5" x14ac:dyDescent="0.2">
      <c r="A133" s="151"/>
      <c r="B133" s="193"/>
      <c r="C133" s="156"/>
      <c r="D133" s="156"/>
      <c r="E133" s="25" t="s">
        <v>56</v>
      </c>
      <c r="F133" s="77">
        <v>0</v>
      </c>
      <c r="G133" s="54"/>
      <c r="H133" s="55"/>
      <c r="I133" s="54"/>
      <c r="J133" s="55"/>
      <c r="K133" s="54"/>
      <c r="L133" s="55"/>
      <c r="M133" s="54"/>
      <c r="N133" s="55"/>
      <c r="O133" s="185"/>
    </row>
    <row r="134" spans="1:15" ht="38.25" x14ac:dyDescent="0.2">
      <c r="A134" s="151"/>
      <c r="B134" s="193"/>
      <c r="C134" s="156"/>
      <c r="D134" s="156"/>
      <c r="E134" s="124" t="s">
        <v>57</v>
      </c>
      <c r="F134" s="77">
        <v>0</v>
      </c>
      <c r="G134" s="54"/>
      <c r="H134" s="55"/>
      <c r="I134" s="54"/>
      <c r="J134" s="55"/>
      <c r="K134" s="54"/>
      <c r="L134" s="55"/>
      <c r="M134" s="54"/>
      <c r="N134" s="55"/>
      <c r="O134" s="185"/>
    </row>
    <row r="135" spans="1:15" ht="38.25" x14ac:dyDescent="0.2">
      <c r="A135" s="151"/>
      <c r="B135" s="193"/>
      <c r="C135" s="156"/>
      <c r="D135" s="156"/>
      <c r="E135" s="123" t="s">
        <v>58</v>
      </c>
      <c r="F135" s="77">
        <v>0</v>
      </c>
      <c r="G135" s="37"/>
      <c r="H135" s="38"/>
      <c r="I135" s="37"/>
      <c r="J135" s="38"/>
      <c r="K135" s="37"/>
      <c r="L135" s="38"/>
      <c r="M135" s="37"/>
      <c r="N135" s="38"/>
      <c r="O135" s="185"/>
    </row>
    <row r="136" spans="1:15" ht="25.5" x14ac:dyDescent="0.2">
      <c r="A136" s="151"/>
      <c r="B136" s="193"/>
      <c r="C136" s="156"/>
      <c r="D136" s="156"/>
      <c r="E136" s="25" t="s">
        <v>59</v>
      </c>
      <c r="F136" s="77">
        <v>0</v>
      </c>
      <c r="G136" s="36">
        <v>0</v>
      </c>
      <c r="H136" s="36">
        <v>0</v>
      </c>
      <c r="I136" s="36">
        <f>G136+0</f>
        <v>0</v>
      </c>
      <c r="J136" s="36">
        <v>0</v>
      </c>
      <c r="K136" s="36"/>
      <c r="L136" s="36"/>
      <c r="M136" s="36"/>
      <c r="N136" s="36"/>
      <c r="O136" s="185"/>
    </row>
    <row r="137" spans="1:15" ht="25.5" x14ac:dyDescent="0.2">
      <c r="A137" s="152"/>
      <c r="B137" s="193"/>
      <c r="C137" s="157"/>
      <c r="D137" s="157"/>
      <c r="E137" s="123" t="s">
        <v>60</v>
      </c>
      <c r="F137" s="77">
        <v>0</v>
      </c>
      <c r="G137" s="41"/>
      <c r="H137" s="43"/>
      <c r="I137" s="41"/>
      <c r="J137" s="43"/>
      <c r="K137" s="41"/>
      <c r="L137" s="43"/>
      <c r="M137" s="41"/>
      <c r="N137" s="43"/>
      <c r="O137" s="185"/>
    </row>
    <row r="138" spans="1:15" ht="15.75" customHeight="1" x14ac:dyDescent="0.2">
      <c r="A138" s="225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  <c r="L138" s="226"/>
      <c r="M138" s="226"/>
      <c r="N138" s="226"/>
      <c r="O138" s="227"/>
    </row>
    <row r="139" spans="1:15" ht="18.75" customHeight="1" x14ac:dyDescent="0.2">
      <c r="A139" s="150" t="s">
        <v>224</v>
      </c>
      <c r="B139" s="192" t="s">
        <v>226</v>
      </c>
      <c r="C139" s="155" t="s">
        <v>257</v>
      </c>
      <c r="D139" s="155" t="s">
        <v>111</v>
      </c>
      <c r="E139" s="26" t="s">
        <v>55</v>
      </c>
      <c r="F139" s="112">
        <f t="shared" ref="F139:N139" si="21">F141+F142+F143+F144+F145</f>
        <v>100</v>
      </c>
      <c r="G139" s="53">
        <f t="shared" si="21"/>
        <v>0</v>
      </c>
      <c r="H139" s="53">
        <f t="shared" si="21"/>
        <v>0</v>
      </c>
      <c r="I139" s="53">
        <f t="shared" si="21"/>
        <v>0</v>
      </c>
      <c r="J139" s="53">
        <f t="shared" si="21"/>
        <v>0</v>
      </c>
      <c r="K139" s="53">
        <f t="shared" si="21"/>
        <v>0</v>
      </c>
      <c r="L139" s="53">
        <f t="shared" si="21"/>
        <v>0</v>
      </c>
      <c r="M139" s="53">
        <f t="shared" si="21"/>
        <v>0</v>
      </c>
      <c r="N139" s="53">
        <f t="shared" si="21"/>
        <v>0</v>
      </c>
      <c r="O139" s="185"/>
    </row>
    <row r="140" spans="1:15" x14ac:dyDescent="0.2">
      <c r="A140" s="151"/>
      <c r="B140" s="193"/>
      <c r="C140" s="156"/>
      <c r="D140" s="156"/>
      <c r="E140" s="24" t="s">
        <v>48</v>
      </c>
      <c r="F140" s="111"/>
      <c r="G140" s="45"/>
      <c r="H140" s="45"/>
      <c r="I140" s="45"/>
      <c r="J140" s="45"/>
      <c r="K140" s="45"/>
      <c r="L140" s="45"/>
      <c r="M140" s="45"/>
      <c r="N140" s="46"/>
      <c r="O140" s="185"/>
    </row>
    <row r="141" spans="1:15" ht="25.5" x14ac:dyDescent="0.2">
      <c r="A141" s="151"/>
      <c r="B141" s="193"/>
      <c r="C141" s="156"/>
      <c r="D141" s="156"/>
      <c r="E141" s="25" t="s">
        <v>56</v>
      </c>
      <c r="F141" s="77">
        <v>0</v>
      </c>
      <c r="G141" s="54"/>
      <c r="H141" s="55"/>
      <c r="I141" s="54"/>
      <c r="J141" s="55"/>
      <c r="K141" s="54"/>
      <c r="L141" s="55"/>
      <c r="M141" s="54"/>
      <c r="N141" s="55"/>
      <c r="O141" s="185"/>
    </row>
    <row r="142" spans="1:15" ht="38.25" x14ac:dyDescent="0.2">
      <c r="A142" s="151"/>
      <c r="B142" s="193"/>
      <c r="C142" s="156"/>
      <c r="D142" s="156"/>
      <c r="E142" s="124" t="s">
        <v>57</v>
      </c>
      <c r="F142" s="77">
        <v>0</v>
      </c>
      <c r="G142" s="54"/>
      <c r="H142" s="55"/>
      <c r="I142" s="54"/>
      <c r="J142" s="55"/>
      <c r="K142" s="54"/>
      <c r="L142" s="55"/>
      <c r="M142" s="54"/>
      <c r="N142" s="55"/>
      <c r="O142" s="185"/>
    </row>
    <row r="143" spans="1:15" ht="38.25" x14ac:dyDescent="0.2">
      <c r="A143" s="151"/>
      <c r="B143" s="193"/>
      <c r="C143" s="156"/>
      <c r="D143" s="156"/>
      <c r="E143" s="123" t="s">
        <v>58</v>
      </c>
      <c r="F143" s="77">
        <v>0</v>
      </c>
      <c r="G143" s="37"/>
      <c r="H143" s="38"/>
      <c r="I143" s="37"/>
      <c r="J143" s="38"/>
      <c r="K143" s="37"/>
      <c r="L143" s="38"/>
      <c r="M143" s="37"/>
      <c r="N143" s="38"/>
      <c r="O143" s="185"/>
    </row>
    <row r="144" spans="1:15" ht="25.5" x14ac:dyDescent="0.2">
      <c r="A144" s="151"/>
      <c r="B144" s="193"/>
      <c r="C144" s="156"/>
      <c r="D144" s="156"/>
      <c r="E144" s="25" t="s">
        <v>59</v>
      </c>
      <c r="F144" s="77">
        <v>100</v>
      </c>
      <c r="G144" s="36">
        <v>0</v>
      </c>
      <c r="H144" s="36">
        <v>0</v>
      </c>
      <c r="I144" s="36">
        <f>G144+0</f>
        <v>0</v>
      </c>
      <c r="J144" s="36">
        <v>0</v>
      </c>
      <c r="K144" s="36"/>
      <c r="L144" s="36"/>
      <c r="M144" s="36"/>
      <c r="N144" s="36"/>
      <c r="O144" s="185"/>
    </row>
    <row r="145" spans="1:15" ht="25.5" x14ac:dyDescent="0.2">
      <c r="A145" s="152"/>
      <c r="B145" s="193"/>
      <c r="C145" s="157"/>
      <c r="D145" s="157"/>
      <c r="E145" s="123" t="s">
        <v>60</v>
      </c>
      <c r="F145" s="77">
        <v>0</v>
      </c>
      <c r="G145" s="41"/>
      <c r="H145" s="43"/>
      <c r="I145" s="41"/>
      <c r="J145" s="43"/>
      <c r="K145" s="41"/>
      <c r="L145" s="43"/>
      <c r="M145" s="41"/>
      <c r="N145" s="43"/>
      <c r="O145" s="185"/>
    </row>
    <row r="146" spans="1:15" ht="15.75" customHeight="1" x14ac:dyDescent="0.2">
      <c r="A146" s="225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7"/>
    </row>
    <row r="147" spans="1:15" ht="18.75" customHeight="1" x14ac:dyDescent="0.2">
      <c r="A147" s="150" t="s">
        <v>225</v>
      </c>
      <c r="B147" s="192" t="s">
        <v>227</v>
      </c>
      <c r="C147" s="155" t="s">
        <v>257</v>
      </c>
      <c r="D147" s="155" t="s">
        <v>111</v>
      </c>
      <c r="E147" s="26" t="s">
        <v>55</v>
      </c>
      <c r="F147" s="112">
        <f t="shared" ref="F147:N147" si="22">F149+F150+F151+F152+F153</f>
        <v>30</v>
      </c>
      <c r="G147" s="53">
        <f t="shared" si="22"/>
        <v>0</v>
      </c>
      <c r="H147" s="53">
        <f t="shared" si="22"/>
        <v>0</v>
      </c>
      <c r="I147" s="53">
        <f t="shared" si="22"/>
        <v>0</v>
      </c>
      <c r="J147" s="53">
        <f t="shared" si="22"/>
        <v>0</v>
      </c>
      <c r="K147" s="53">
        <f t="shared" si="22"/>
        <v>0</v>
      </c>
      <c r="L147" s="53">
        <f t="shared" si="22"/>
        <v>0</v>
      </c>
      <c r="M147" s="53">
        <f t="shared" si="22"/>
        <v>0</v>
      </c>
      <c r="N147" s="53">
        <f t="shared" si="22"/>
        <v>0</v>
      </c>
      <c r="O147" s="185"/>
    </row>
    <row r="148" spans="1:15" x14ac:dyDescent="0.2">
      <c r="A148" s="151"/>
      <c r="B148" s="193"/>
      <c r="C148" s="156"/>
      <c r="D148" s="156"/>
      <c r="E148" s="24" t="s">
        <v>48</v>
      </c>
      <c r="F148" s="111"/>
      <c r="G148" s="45"/>
      <c r="H148" s="45"/>
      <c r="I148" s="45"/>
      <c r="J148" s="45"/>
      <c r="K148" s="45"/>
      <c r="L148" s="45"/>
      <c r="M148" s="45"/>
      <c r="N148" s="46"/>
      <c r="O148" s="185"/>
    </row>
    <row r="149" spans="1:15" ht="25.5" x14ac:dyDescent="0.2">
      <c r="A149" s="151"/>
      <c r="B149" s="193"/>
      <c r="C149" s="156"/>
      <c r="D149" s="156"/>
      <c r="E149" s="25" t="s">
        <v>56</v>
      </c>
      <c r="F149" s="77">
        <v>0</v>
      </c>
      <c r="G149" s="54"/>
      <c r="H149" s="55"/>
      <c r="I149" s="54"/>
      <c r="J149" s="55"/>
      <c r="K149" s="54"/>
      <c r="L149" s="55"/>
      <c r="M149" s="54"/>
      <c r="N149" s="55"/>
      <c r="O149" s="185"/>
    </row>
    <row r="150" spans="1:15" ht="38.25" x14ac:dyDescent="0.2">
      <c r="A150" s="151"/>
      <c r="B150" s="193"/>
      <c r="C150" s="156"/>
      <c r="D150" s="156"/>
      <c r="E150" s="124" t="s">
        <v>57</v>
      </c>
      <c r="F150" s="77">
        <v>0</v>
      </c>
      <c r="G150" s="54"/>
      <c r="H150" s="55"/>
      <c r="I150" s="54"/>
      <c r="J150" s="55"/>
      <c r="K150" s="54"/>
      <c r="L150" s="55"/>
      <c r="M150" s="54"/>
      <c r="N150" s="55"/>
      <c r="O150" s="185"/>
    </row>
    <row r="151" spans="1:15" ht="38.25" x14ac:dyDescent="0.2">
      <c r="A151" s="151"/>
      <c r="B151" s="193"/>
      <c r="C151" s="156"/>
      <c r="D151" s="156"/>
      <c r="E151" s="123" t="s">
        <v>58</v>
      </c>
      <c r="F151" s="77">
        <v>0</v>
      </c>
      <c r="G151" s="37"/>
      <c r="H151" s="38"/>
      <c r="I151" s="37"/>
      <c r="J151" s="38"/>
      <c r="K151" s="37"/>
      <c r="L151" s="38"/>
      <c r="M151" s="37"/>
      <c r="N151" s="38"/>
      <c r="O151" s="185"/>
    </row>
    <row r="152" spans="1:15" ht="25.5" x14ac:dyDescent="0.2">
      <c r="A152" s="151"/>
      <c r="B152" s="193"/>
      <c r="C152" s="156"/>
      <c r="D152" s="156"/>
      <c r="E152" s="25" t="s">
        <v>59</v>
      </c>
      <c r="F152" s="77">
        <v>30</v>
      </c>
      <c r="G152" s="36">
        <v>0</v>
      </c>
      <c r="H152" s="36">
        <v>0</v>
      </c>
      <c r="I152" s="36">
        <f>G152+0</f>
        <v>0</v>
      </c>
      <c r="J152" s="36">
        <v>0</v>
      </c>
      <c r="K152" s="36"/>
      <c r="L152" s="36"/>
      <c r="M152" s="36"/>
      <c r="N152" s="36"/>
      <c r="O152" s="185"/>
    </row>
    <row r="153" spans="1:15" ht="25.5" x14ac:dyDescent="0.2">
      <c r="A153" s="152"/>
      <c r="B153" s="193"/>
      <c r="C153" s="157"/>
      <c r="D153" s="157"/>
      <c r="E153" s="123" t="s">
        <v>60</v>
      </c>
      <c r="F153" s="77">
        <v>0</v>
      </c>
      <c r="G153" s="41"/>
      <c r="H153" s="43"/>
      <c r="I153" s="41"/>
      <c r="J153" s="43"/>
      <c r="K153" s="41"/>
      <c r="L153" s="43"/>
      <c r="M153" s="41"/>
      <c r="N153" s="43"/>
      <c r="O153" s="185"/>
    </row>
    <row r="154" spans="1:15" ht="15.75" customHeight="1" x14ac:dyDescent="0.2">
      <c r="A154" s="225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  <c r="L154" s="226"/>
      <c r="M154" s="226"/>
      <c r="N154" s="226"/>
      <c r="O154" s="227"/>
    </row>
    <row r="155" spans="1:15" ht="38.25" x14ac:dyDescent="0.2">
      <c r="A155" s="222" t="s">
        <v>64</v>
      </c>
      <c r="B155" s="222"/>
      <c r="C155" s="207"/>
      <c r="D155" s="222"/>
      <c r="E155" s="23" t="s">
        <v>65</v>
      </c>
      <c r="F155" s="112">
        <f t="shared" ref="F155:N155" si="23">F157+F158+F159+F160+F161</f>
        <v>479.4</v>
      </c>
      <c r="G155" s="53">
        <f t="shared" si="23"/>
        <v>0</v>
      </c>
      <c r="H155" s="53">
        <f t="shared" si="23"/>
        <v>0</v>
      </c>
      <c r="I155" s="53">
        <f t="shared" si="23"/>
        <v>0</v>
      </c>
      <c r="J155" s="53">
        <f t="shared" si="23"/>
        <v>0</v>
      </c>
      <c r="K155" s="53">
        <f t="shared" si="23"/>
        <v>0</v>
      </c>
      <c r="L155" s="53">
        <f t="shared" si="23"/>
        <v>0</v>
      </c>
      <c r="M155" s="53">
        <f t="shared" si="23"/>
        <v>0</v>
      </c>
      <c r="N155" s="53">
        <f t="shared" si="23"/>
        <v>0</v>
      </c>
      <c r="O155" s="224"/>
    </row>
    <row r="156" spans="1:15" x14ac:dyDescent="0.2">
      <c r="A156" s="222"/>
      <c r="B156" s="222"/>
      <c r="C156" s="210"/>
      <c r="D156" s="222"/>
      <c r="E156" s="24" t="s">
        <v>48</v>
      </c>
      <c r="F156" s="111"/>
      <c r="G156" s="45"/>
      <c r="H156" s="45"/>
      <c r="I156" s="45"/>
      <c r="J156" s="45"/>
      <c r="K156" s="45"/>
      <c r="L156" s="45"/>
      <c r="M156" s="45"/>
      <c r="N156" s="46"/>
      <c r="O156" s="224"/>
    </row>
    <row r="157" spans="1:15" ht="25.5" x14ac:dyDescent="0.2">
      <c r="A157" s="222"/>
      <c r="B157" s="222"/>
      <c r="C157" s="210"/>
      <c r="D157" s="222"/>
      <c r="E157" s="25" t="s">
        <v>56</v>
      </c>
      <c r="F157" s="77">
        <f>F125+F133</f>
        <v>0</v>
      </c>
      <c r="G157" s="37"/>
      <c r="H157" s="38"/>
      <c r="I157" s="37"/>
      <c r="J157" s="38"/>
      <c r="K157" s="37"/>
      <c r="L157" s="38"/>
      <c r="M157" s="37"/>
      <c r="N157" s="38"/>
      <c r="O157" s="224"/>
    </row>
    <row r="158" spans="1:15" ht="38.25" x14ac:dyDescent="0.2">
      <c r="A158" s="222"/>
      <c r="B158" s="222"/>
      <c r="C158" s="210"/>
      <c r="D158" s="222"/>
      <c r="E158" s="124" t="s">
        <v>57</v>
      </c>
      <c r="F158" s="77">
        <f>F126+F134</f>
        <v>0</v>
      </c>
      <c r="G158" s="36"/>
      <c r="H158" s="36"/>
      <c r="I158" s="36"/>
      <c r="J158" s="36"/>
      <c r="K158" s="36"/>
      <c r="L158" s="36"/>
      <c r="M158" s="36"/>
      <c r="N158" s="36"/>
      <c r="O158" s="224"/>
    </row>
    <row r="159" spans="1:15" ht="38.25" x14ac:dyDescent="0.2">
      <c r="A159" s="222"/>
      <c r="B159" s="222"/>
      <c r="C159" s="210"/>
      <c r="D159" s="222"/>
      <c r="E159" s="123" t="s">
        <v>58</v>
      </c>
      <c r="F159" s="77">
        <f>F127+F135</f>
        <v>0</v>
      </c>
      <c r="G159" s="41"/>
      <c r="H159" s="43"/>
      <c r="I159" s="41"/>
      <c r="J159" s="43"/>
      <c r="K159" s="41"/>
      <c r="L159" s="43"/>
      <c r="M159" s="41"/>
      <c r="N159" s="43"/>
      <c r="O159" s="224"/>
    </row>
    <row r="160" spans="1:15" ht="25.5" x14ac:dyDescent="0.2">
      <c r="A160" s="222"/>
      <c r="B160" s="222"/>
      <c r="C160" s="210"/>
      <c r="D160" s="222"/>
      <c r="E160" s="25" t="s">
        <v>59</v>
      </c>
      <c r="F160" s="77">
        <f>F128+F136+F144+F152</f>
        <v>479.4</v>
      </c>
      <c r="G160" s="65">
        <f t="shared" ref="G160:N160" si="24">G128+G136</f>
        <v>0</v>
      </c>
      <c r="H160" s="65">
        <f t="shared" si="24"/>
        <v>0</v>
      </c>
      <c r="I160" s="65">
        <f t="shared" si="24"/>
        <v>0</v>
      </c>
      <c r="J160" s="65">
        <f t="shared" si="24"/>
        <v>0</v>
      </c>
      <c r="K160" s="65">
        <f t="shared" si="24"/>
        <v>0</v>
      </c>
      <c r="L160" s="65">
        <f t="shared" si="24"/>
        <v>0</v>
      </c>
      <c r="M160" s="65">
        <f t="shared" si="24"/>
        <v>0</v>
      </c>
      <c r="N160" s="65">
        <f t="shared" si="24"/>
        <v>0</v>
      </c>
      <c r="O160" s="224"/>
    </row>
    <row r="161" spans="1:15" ht="25.5" x14ac:dyDescent="0.2">
      <c r="A161" s="223"/>
      <c r="B161" s="223"/>
      <c r="C161" s="210"/>
      <c r="D161" s="223"/>
      <c r="E161" s="124" t="s">
        <v>60</v>
      </c>
      <c r="F161" s="77">
        <f>F129+F137</f>
        <v>0</v>
      </c>
      <c r="G161" s="47"/>
      <c r="H161" s="49"/>
      <c r="I161" s="47"/>
      <c r="J161" s="49"/>
      <c r="K161" s="47"/>
      <c r="L161" s="49"/>
      <c r="M161" s="47"/>
      <c r="N161" s="49"/>
      <c r="O161" s="224"/>
    </row>
    <row r="162" spans="1:15" ht="17.25" customHeight="1" x14ac:dyDescent="0.2">
      <c r="A162" s="165" t="s">
        <v>156</v>
      </c>
      <c r="B162" s="166"/>
      <c r="C162" s="166"/>
      <c r="D162" s="166"/>
      <c r="E162" s="166"/>
      <c r="F162" s="166"/>
      <c r="G162" s="219"/>
      <c r="H162" s="219"/>
      <c r="I162" s="219"/>
      <c r="J162" s="219"/>
      <c r="K162" s="219"/>
      <c r="L162" s="219"/>
      <c r="M162" s="219"/>
      <c r="N162" s="219"/>
      <c r="O162" s="220"/>
    </row>
    <row r="163" spans="1:15" ht="18.75" customHeight="1" x14ac:dyDescent="0.2">
      <c r="A163" s="165" t="s">
        <v>158</v>
      </c>
      <c r="B163" s="166"/>
      <c r="C163" s="166"/>
      <c r="D163" s="166"/>
      <c r="E163" s="166"/>
      <c r="F163" s="166"/>
      <c r="G163" s="167"/>
      <c r="H163" s="167"/>
      <c r="I163" s="167"/>
      <c r="J163" s="167"/>
      <c r="K163" s="167"/>
      <c r="L163" s="167"/>
      <c r="M163" s="167"/>
      <c r="N163" s="221"/>
      <c r="O163" s="168"/>
    </row>
    <row r="164" spans="1:15" ht="12.75" customHeight="1" x14ac:dyDescent="0.2">
      <c r="A164" s="150" t="s">
        <v>161</v>
      </c>
      <c r="B164" s="169" t="s">
        <v>162</v>
      </c>
      <c r="C164" s="170"/>
      <c r="D164" s="171"/>
      <c r="E164" s="18" t="s">
        <v>55</v>
      </c>
      <c r="F164" s="77">
        <f t="shared" ref="F164:N164" si="25">F166+F167+F168+F169+F170</f>
        <v>4076.2</v>
      </c>
      <c r="G164" s="36">
        <f t="shared" si="25"/>
        <v>1263.8026300000001</v>
      </c>
      <c r="H164" s="36">
        <f t="shared" si="25"/>
        <v>31.004431333104364</v>
      </c>
      <c r="I164" s="36">
        <f t="shared" si="25"/>
        <v>2181.7370099999998</v>
      </c>
      <c r="J164" s="36">
        <f t="shared" si="25"/>
        <v>53.523796918698785</v>
      </c>
      <c r="K164" s="36">
        <f t="shared" si="25"/>
        <v>0</v>
      </c>
      <c r="L164" s="36">
        <f t="shared" si="25"/>
        <v>0</v>
      </c>
      <c r="M164" s="36">
        <f t="shared" si="25"/>
        <v>0</v>
      </c>
      <c r="N164" s="36">
        <f t="shared" si="25"/>
        <v>0</v>
      </c>
      <c r="O164" s="178"/>
    </row>
    <row r="165" spans="1:15" ht="21" customHeight="1" x14ac:dyDescent="0.2">
      <c r="A165" s="151"/>
      <c r="B165" s="172"/>
      <c r="C165" s="173"/>
      <c r="D165" s="174"/>
      <c r="E165" s="19" t="s">
        <v>48</v>
      </c>
      <c r="F165" s="109"/>
      <c r="G165" s="44"/>
      <c r="H165" s="44"/>
      <c r="I165" s="44"/>
      <c r="J165" s="44"/>
      <c r="K165" s="44"/>
      <c r="L165" s="44"/>
      <c r="M165" s="44"/>
      <c r="N165" s="44"/>
      <c r="O165" s="179"/>
    </row>
    <row r="166" spans="1:15" ht="25.5" x14ac:dyDescent="0.2">
      <c r="A166" s="151"/>
      <c r="B166" s="172"/>
      <c r="C166" s="173"/>
      <c r="D166" s="174"/>
      <c r="E166" s="20" t="s">
        <v>56</v>
      </c>
      <c r="F166" s="77">
        <v>0</v>
      </c>
      <c r="G166" s="36"/>
      <c r="H166" s="36"/>
      <c r="I166" s="36"/>
      <c r="J166" s="36"/>
      <c r="K166" s="36"/>
      <c r="L166" s="36"/>
      <c r="M166" s="36"/>
      <c r="N166" s="36"/>
      <c r="O166" s="179"/>
    </row>
    <row r="167" spans="1:15" ht="38.25" x14ac:dyDescent="0.2">
      <c r="A167" s="151"/>
      <c r="B167" s="172"/>
      <c r="C167" s="173"/>
      <c r="D167" s="174"/>
      <c r="E167" s="21" t="s">
        <v>57</v>
      </c>
      <c r="F167" s="77">
        <v>0</v>
      </c>
      <c r="G167" s="36"/>
      <c r="H167" s="36"/>
      <c r="I167" s="36"/>
      <c r="J167" s="36"/>
      <c r="K167" s="36"/>
      <c r="L167" s="36"/>
      <c r="M167" s="36"/>
      <c r="N167" s="36"/>
      <c r="O167" s="179"/>
    </row>
    <row r="168" spans="1:15" ht="44.25" customHeight="1" x14ac:dyDescent="0.2">
      <c r="A168" s="151"/>
      <c r="B168" s="172"/>
      <c r="C168" s="173"/>
      <c r="D168" s="174"/>
      <c r="E168" s="22" t="s">
        <v>58</v>
      </c>
      <c r="F168" s="77">
        <v>0</v>
      </c>
      <c r="G168" s="36"/>
      <c r="H168" s="36"/>
      <c r="I168" s="36"/>
      <c r="J168" s="36"/>
      <c r="K168" s="36"/>
      <c r="L168" s="36"/>
      <c r="M168" s="36"/>
      <c r="N168" s="36"/>
      <c r="O168" s="179"/>
    </row>
    <row r="169" spans="1:15" ht="25.5" x14ac:dyDescent="0.2">
      <c r="A169" s="151"/>
      <c r="B169" s="172"/>
      <c r="C169" s="173"/>
      <c r="D169" s="174"/>
      <c r="E169" s="20" t="s">
        <v>59</v>
      </c>
      <c r="F169" s="77">
        <f>F176+F184+F193+F201+F209+F217+F225+F233+F241-0.2</f>
        <v>4076.2</v>
      </c>
      <c r="G169" s="65">
        <f>G176+G184+G193+G201+G209+G217+G225+G233+G241</f>
        <v>1263.8026300000001</v>
      </c>
      <c r="H169" s="65">
        <f>G169/F169*100</f>
        <v>31.004431333104364</v>
      </c>
      <c r="I169" s="65">
        <f>I176+I184+I193+I201+I209+I217+I225+I233+I241</f>
        <v>2181.7370099999998</v>
      </c>
      <c r="J169" s="65">
        <f>I169/F169*100</f>
        <v>53.523796918698785</v>
      </c>
      <c r="K169" s="65">
        <f>K176+K184+K193+K201+K209+K217+K225+K233+K241</f>
        <v>0</v>
      </c>
      <c r="L169" s="65">
        <f>K169/F169*100</f>
        <v>0</v>
      </c>
      <c r="M169" s="65">
        <f>M176+M184+M193+M201+M209+M217+M225+M233+M241</f>
        <v>0</v>
      </c>
      <c r="N169" s="65">
        <f>M169/F169%</f>
        <v>0</v>
      </c>
      <c r="O169" s="179"/>
    </row>
    <row r="170" spans="1:15" ht="30" customHeight="1" x14ac:dyDescent="0.2">
      <c r="A170" s="152"/>
      <c r="B170" s="175"/>
      <c r="C170" s="176"/>
      <c r="D170" s="177"/>
      <c r="E170" s="22" t="s">
        <v>60</v>
      </c>
      <c r="F170" s="77">
        <v>0</v>
      </c>
      <c r="G170" s="36"/>
      <c r="H170" s="36"/>
      <c r="I170" s="36"/>
      <c r="J170" s="36"/>
      <c r="K170" s="36"/>
      <c r="L170" s="36"/>
      <c r="M170" s="36"/>
      <c r="N170" s="36"/>
      <c r="O170" s="180"/>
    </row>
    <row r="171" spans="1:15" ht="12.75" customHeight="1" x14ac:dyDescent="0.2">
      <c r="A171" s="150" t="s">
        <v>81</v>
      </c>
      <c r="B171" s="192" t="s">
        <v>163</v>
      </c>
      <c r="C171" s="155" t="s">
        <v>257</v>
      </c>
      <c r="D171" s="155" t="s">
        <v>111</v>
      </c>
      <c r="E171" s="26" t="s">
        <v>55</v>
      </c>
      <c r="F171" s="112">
        <f t="shared" ref="F171:N171" si="26">F173+F174+F175+F176+F177</f>
        <v>45</v>
      </c>
      <c r="G171" s="53">
        <f t="shared" si="26"/>
        <v>0</v>
      </c>
      <c r="H171" s="53">
        <f t="shared" si="26"/>
        <v>0</v>
      </c>
      <c r="I171" s="53">
        <f t="shared" si="26"/>
        <v>0</v>
      </c>
      <c r="J171" s="53">
        <f t="shared" si="26"/>
        <v>0</v>
      </c>
      <c r="K171" s="53">
        <f t="shared" si="26"/>
        <v>0</v>
      </c>
      <c r="L171" s="53">
        <f t="shared" si="26"/>
        <v>0</v>
      </c>
      <c r="M171" s="53">
        <f t="shared" si="26"/>
        <v>0</v>
      </c>
      <c r="N171" s="53">
        <f t="shared" si="26"/>
        <v>0</v>
      </c>
      <c r="O171" s="234"/>
    </row>
    <row r="172" spans="1:15" x14ac:dyDescent="0.2">
      <c r="A172" s="151"/>
      <c r="B172" s="193"/>
      <c r="C172" s="156"/>
      <c r="D172" s="156"/>
      <c r="E172" s="24" t="s">
        <v>48</v>
      </c>
      <c r="F172" s="111"/>
      <c r="G172" s="45"/>
      <c r="H172" s="45"/>
      <c r="I172" s="45"/>
      <c r="J172" s="45"/>
      <c r="K172" s="45"/>
      <c r="L172" s="45"/>
      <c r="M172" s="45"/>
      <c r="N172" s="46"/>
      <c r="O172" s="235"/>
    </row>
    <row r="173" spans="1:15" ht="25.5" x14ac:dyDescent="0.2">
      <c r="A173" s="151"/>
      <c r="B173" s="193"/>
      <c r="C173" s="156"/>
      <c r="D173" s="156"/>
      <c r="E173" s="25" t="s">
        <v>56</v>
      </c>
      <c r="F173" s="77">
        <v>0</v>
      </c>
      <c r="G173" s="54"/>
      <c r="H173" s="55"/>
      <c r="I173" s="54"/>
      <c r="J173" s="55"/>
      <c r="K173" s="54"/>
      <c r="L173" s="55"/>
      <c r="M173" s="54"/>
      <c r="N173" s="55"/>
      <c r="O173" s="235"/>
    </row>
    <row r="174" spans="1:15" ht="38.25" x14ac:dyDescent="0.2">
      <c r="A174" s="151"/>
      <c r="B174" s="193"/>
      <c r="C174" s="156"/>
      <c r="D174" s="156"/>
      <c r="E174" s="124" t="s">
        <v>57</v>
      </c>
      <c r="F174" s="77">
        <v>0</v>
      </c>
      <c r="G174" s="54"/>
      <c r="H174" s="55"/>
      <c r="I174" s="54"/>
      <c r="J174" s="55"/>
      <c r="K174" s="54"/>
      <c r="L174" s="55"/>
      <c r="M174" s="54"/>
      <c r="N174" s="55"/>
      <c r="O174" s="235"/>
    </row>
    <row r="175" spans="1:15" ht="38.25" x14ac:dyDescent="0.2">
      <c r="A175" s="151"/>
      <c r="B175" s="193"/>
      <c r="C175" s="156"/>
      <c r="D175" s="156"/>
      <c r="E175" s="123" t="s">
        <v>58</v>
      </c>
      <c r="F175" s="77">
        <v>0</v>
      </c>
      <c r="G175" s="37"/>
      <c r="H175" s="38"/>
      <c r="I175" s="37"/>
      <c r="J175" s="38"/>
      <c r="K175" s="37"/>
      <c r="L175" s="38"/>
      <c r="M175" s="37"/>
      <c r="N175" s="38"/>
      <c r="O175" s="235"/>
    </row>
    <row r="176" spans="1:15" ht="25.5" x14ac:dyDescent="0.2">
      <c r="A176" s="151"/>
      <c r="B176" s="193"/>
      <c r="C176" s="156"/>
      <c r="D176" s="156"/>
      <c r="E176" s="20" t="s">
        <v>59</v>
      </c>
      <c r="F176" s="77">
        <v>45</v>
      </c>
      <c r="G176" s="36">
        <v>0</v>
      </c>
      <c r="H176" s="36">
        <f>G176/F176*100</f>
        <v>0</v>
      </c>
      <c r="I176" s="36">
        <f>G176+0</f>
        <v>0</v>
      </c>
      <c r="J176" s="36">
        <f>I176/F176*1003</f>
        <v>0</v>
      </c>
      <c r="K176" s="36"/>
      <c r="L176" s="36"/>
      <c r="M176" s="36"/>
      <c r="N176" s="36"/>
      <c r="O176" s="235"/>
    </row>
    <row r="177" spans="1:15" ht="69" customHeight="1" x14ac:dyDescent="0.2">
      <c r="A177" s="152"/>
      <c r="B177" s="193"/>
      <c r="C177" s="157"/>
      <c r="D177" s="157"/>
      <c r="E177" s="123" t="s">
        <v>60</v>
      </c>
      <c r="F177" s="77">
        <v>0</v>
      </c>
      <c r="G177" s="41"/>
      <c r="H177" s="43"/>
      <c r="I177" s="41"/>
      <c r="J177" s="43"/>
      <c r="K177" s="41"/>
      <c r="L177" s="43"/>
      <c r="M177" s="41"/>
      <c r="N177" s="43"/>
      <c r="O177" s="236"/>
    </row>
    <row r="178" spans="1:15" ht="16.5" customHeight="1" x14ac:dyDescent="0.2">
      <c r="A178" s="296" t="s">
        <v>248</v>
      </c>
      <c r="B178" s="297"/>
      <c r="C178" s="297"/>
      <c r="D178" s="297"/>
      <c r="E178" s="297"/>
      <c r="F178" s="297"/>
      <c r="G178" s="297"/>
      <c r="H178" s="297"/>
      <c r="I178" s="297"/>
      <c r="J178" s="297"/>
      <c r="K178" s="297"/>
      <c r="L178" s="297"/>
      <c r="M178" s="297"/>
      <c r="N178" s="297"/>
      <c r="O178" s="298"/>
    </row>
    <row r="179" spans="1:15" ht="12.75" customHeight="1" x14ac:dyDescent="0.2">
      <c r="A179" s="150" t="s">
        <v>82</v>
      </c>
      <c r="B179" s="192" t="s">
        <v>164</v>
      </c>
      <c r="C179" s="155" t="s">
        <v>109</v>
      </c>
      <c r="D179" s="229" t="s">
        <v>264</v>
      </c>
      <c r="E179" s="26" t="s">
        <v>55</v>
      </c>
      <c r="F179" s="112">
        <f t="shared" ref="F179:N179" si="27">F181+F182+F183+F184+F185</f>
        <v>3028.1</v>
      </c>
      <c r="G179" s="53">
        <f t="shared" si="27"/>
        <v>1233.6537000000001</v>
      </c>
      <c r="H179" s="53">
        <f t="shared" si="27"/>
        <v>40.740190218288703</v>
      </c>
      <c r="I179" s="53">
        <f t="shared" si="27"/>
        <v>2049.0654500000001</v>
      </c>
      <c r="J179" s="53">
        <f t="shared" si="27"/>
        <v>67.668354743898817</v>
      </c>
      <c r="K179" s="53">
        <f t="shared" si="27"/>
        <v>0</v>
      </c>
      <c r="L179" s="53">
        <f t="shared" si="27"/>
        <v>0</v>
      </c>
      <c r="M179" s="53">
        <f t="shared" si="27"/>
        <v>0</v>
      </c>
      <c r="N179" s="53">
        <f t="shared" si="27"/>
        <v>0</v>
      </c>
      <c r="O179" s="200"/>
    </row>
    <row r="180" spans="1:15" x14ac:dyDescent="0.2">
      <c r="A180" s="151"/>
      <c r="B180" s="193"/>
      <c r="C180" s="156"/>
      <c r="D180" s="230"/>
      <c r="E180" s="24" t="s">
        <v>48</v>
      </c>
      <c r="F180" s="111"/>
      <c r="G180" s="45"/>
      <c r="H180" s="45"/>
      <c r="I180" s="45"/>
      <c r="J180" s="45"/>
      <c r="K180" s="45"/>
      <c r="L180" s="45"/>
      <c r="M180" s="45"/>
      <c r="N180" s="46"/>
      <c r="O180" s="201"/>
    </row>
    <row r="181" spans="1:15" ht="25.5" x14ac:dyDescent="0.2">
      <c r="A181" s="151"/>
      <c r="B181" s="193"/>
      <c r="C181" s="156"/>
      <c r="D181" s="230"/>
      <c r="E181" s="25" t="s">
        <v>56</v>
      </c>
      <c r="F181" s="77">
        <v>0</v>
      </c>
      <c r="G181" s="54"/>
      <c r="H181" s="55"/>
      <c r="I181" s="54"/>
      <c r="J181" s="55"/>
      <c r="K181" s="54"/>
      <c r="L181" s="55"/>
      <c r="M181" s="54"/>
      <c r="N181" s="55"/>
      <c r="O181" s="201"/>
    </row>
    <row r="182" spans="1:15" ht="38.25" x14ac:dyDescent="0.2">
      <c r="A182" s="151"/>
      <c r="B182" s="193"/>
      <c r="C182" s="156"/>
      <c r="D182" s="230"/>
      <c r="E182" s="124" t="s">
        <v>57</v>
      </c>
      <c r="F182" s="77">
        <v>0</v>
      </c>
      <c r="G182" s="54"/>
      <c r="H182" s="55"/>
      <c r="I182" s="54"/>
      <c r="J182" s="55"/>
      <c r="K182" s="54"/>
      <c r="L182" s="55"/>
      <c r="M182" s="54"/>
      <c r="N182" s="55"/>
      <c r="O182" s="201"/>
    </row>
    <row r="183" spans="1:15" ht="38.25" x14ac:dyDescent="0.2">
      <c r="A183" s="151"/>
      <c r="B183" s="193"/>
      <c r="C183" s="156"/>
      <c r="D183" s="230"/>
      <c r="E183" s="123" t="s">
        <v>58</v>
      </c>
      <c r="F183" s="77">
        <v>0</v>
      </c>
      <c r="G183" s="37"/>
      <c r="H183" s="38"/>
      <c r="I183" s="37"/>
      <c r="J183" s="38"/>
      <c r="K183" s="37"/>
      <c r="L183" s="38"/>
      <c r="M183" s="37"/>
      <c r="N183" s="38"/>
      <c r="O183" s="201"/>
    </row>
    <row r="184" spans="1:15" ht="25.5" x14ac:dyDescent="0.2">
      <c r="A184" s="151"/>
      <c r="B184" s="193"/>
      <c r="C184" s="156"/>
      <c r="D184" s="230"/>
      <c r="E184" s="20" t="s">
        <v>59</v>
      </c>
      <c r="F184" s="77">
        <v>3028.1</v>
      </c>
      <c r="G184" s="36">
        <v>1233.6537000000001</v>
      </c>
      <c r="H184" s="36">
        <f>G184/F184*100</f>
        <v>40.740190218288703</v>
      </c>
      <c r="I184" s="36">
        <f>G184+815.41175</f>
        <v>2049.0654500000001</v>
      </c>
      <c r="J184" s="36">
        <f>I184/F184*100</f>
        <v>67.668354743898817</v>
      </c>
      <c r="K184" s="36"/>
      <c r="L184" s="36"/>
      <c r="M184" s="36"/>
      <c r="N184" s="36"/>
      <c r="O184" s="201"/>
    </row>
    <row r="185" spans="1:15" ht="25.5" x14ac:dyDescent="0.2">
      <c r="A185" s="151"/>
      <c r="B185" s="228"/>
      <c r="C185" s="156"/>
      <c r="D185" s="230"/>
      <c r="E185" s="124" t="s">
        <v>60</v>
      </c>
      <c r="F185" s="110">
        <v>0</v>
      </c>
      <c r="G185" s="68"/>
      <c r="H185" s="49"/>
      <c r="I185" s="68"/>
      <c r="J185" s="49"/>
      <c r="K185" s="68"/>
      <c r="L185" s="49"/>
      <c r="M185" s="68"/>
      <c r="N185" s="49"/>
      <c r="O185" s="201"/>
    </row>
    <row r="186" spans="1:15" s="117" customFormat="1" ht="55.5" customHeight="1" x14ac:dyDescent="0.2">
      <c r="A186" s="330" t="s">
        <v>247</v>
      </c>
      <c r="B186" s="331"/>
      <c r="C186" s="331"/>
      <c r="D186" s="331"/>
      <c r="E186" s="331"/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</row>
    <row r="187" spans="1:15" s="127" customFormat="1" ht="41.25" customHeight="1" x14ac:dyDescent="0.2">
      <c r="A187" s="332" t="s">
        <v>262</v>
      </c>
      <c r="B187" s="333"/>
      <c r="C187" s="333"/>
      <c r="D187" s="333"/>
      <c r="E187" s="333"/>
      <c r="F187" s="333"/>
      <c r="G187" s="333"/>
      <c r="H187" s="333"/>
      <c r="I187" s="333"/>
      <c r="J187" s="333"/>
      <c r="K187" s="333"/>
      <c r="L187" s="333"/>
      <c r="M187" s="333"/>
      <c r="N187" s="333"/>
      <c r="O187" s="333"/>
    </row>
    <row r="188" spans="1:15" ht="12.75" customHeight="1" x14ac:dyDescent="0.2">
      <c r="A188" s="248" t="s">
        <v>83</v>
      </c>
      <c r="B188" s="249" t="s">
        <v>165</v>
      </c>
      <c r="C188" s="156" t="s">
        <v>15</v>
      </c>
      <c r="D188" s="232" t="s">
        <v>265</v>
      </c>
      <c r="E188" s="71" t="s">
        <v>55</v>
      </c>
      <c r="F188" s="112">
        <f t="shared" ref="F188:N188" si="28">F190+F191+F192+F193+F194</f>
        <v>401</v>
      </c>
      <c r="G188" s="53">
        <f t="shared" si="28"/>
        <v>12.643520000000001</v>
      </c>
      <c r="H188" s="53">
        <f t="shared" si="28"/>
        <v>3.152997506234414</v>
      </c>
      <c r="I188" s="53">
        <f t="shared" si="28"/>
        <v>59.999990000000004</v>
      </c>
      <c r="J188" s="53">
        <f t="shared" si="28"/>
        <v>14.962591022443892</v>
      </c>
      <c r="K188" s="53">
        <f t="shared" si="28"/>
        <v>0</v>
      </c>
      <c r="L188" s="53">
        <f t="shared" si="28"/>
        <v>0</v>
      </c>
      <c r="M188" s="53">
        <f t="shared" si="28"/>
        <v>0</v>
      </c>
      <c r="N188" s="53">
        <f t="shared" si="28"/>
        <v>0</v>
      </c>
      <c r="O188" s="235"/>
    </row>
    <row r="189" spans="1:15" x14ac:dyDescent="0.2">
      <c r="A189" s="151"/>
      <c r="B189" s="193"/>
      <c r="C189" s="156"/>
      <c r="D189" s="232"/>
      <c r="E189" s="24" t="s">
        <v>48</v>
      </c>
      <c r="F189" s="111"/>
      <c r="G189" s="45"/>
      <c r="H189" s="45"/>
      <c r="I189" s="45"/>
      <c r="J189" s="45"/>
      <c r="K189" s="45"/>
      <c r="L189" s="45"/>
      <c r="M189" s="45"/>
      <c r="N189" s="46"/>
      <c r="O189" s="235"/>
    </row>
    <row r="190" spans="1:15" ht="25.5" x14ac:dyDescent="0.2">
      <c r="A190" s="151"/>
      <c r="B190" s="193"/>
      <c r="C190" s="156"/>
      <c r="D190" s="232"/>
      <c r="E190" s="25" t="s">
        <v>56</v>
      </c>
      <c r="F190" s="77">
        <v>0</v>
      </c>
      <c r="G190" s="54"/>
      <c r="H190" s="55"/>
      <c r="I190" s="54"/>
      <c r="J190" s="55"/>
      <c r="K190" s="54"/>
      <c r="L190" s="55"/>
      <c r="M190" s="54"/>
      <c r="N190" s="55"/>
      <c r="O190" s="235"/>
    </row>
    <row r="191" spans="1:15" ht="38.25" x14ac:dyDescent="0.2">
      <c r="A191" s="151"/>
      <c r="B191" s="193"/>
      <c r="C191" s="156"/>
      <c r="D191" s="232"/>
      <c r="E191" s="124" t="s">
        <v>57</v>
      </c>
      <c r="F191" s="77">
        <v>0</v>
      </c>
      <c r="G191" s="54"/>
      <c r="H191" s="55"/>
      <c r="I191" s="54"/>
      <c r="J191" s="55"/>
      <c r="K191" s="54"/>
      <c r="L191" s="55"/>
      <c r="M191" s="54"/>
      <c r="N191" s="55"/>
      <c r="O191" s="235"/>
    </row>
    <row r="192" spans="1:15" ht="38.25" x14ac:dyDescent="0.2">
      <c r="A192" s="151"/>
      <c r="B192" s="193"/>
      <c r="C192" s="156"/>
      <c r="D192" s="232"/>
      <c r="E192" s="123" t="s">
        <v>58</v>
      </c>
      <c r="F192" s="77">
        <v>0</v>
      </c>
      <c r="G192" s="37"/>
      <c r="H192" s="38"/>
      <c r="I192" s="37"/>
      <c r="J192" s="38"/>
      <c r="K192" s="37"/>
      <c r="L192" s="38"/>
      <c r="M192" s="37"/>
      <c r="N192" s="38"/>
      <c r="O192" s="235"/>
    </row>
    <row r="193" spans="1:15" ht="25.5" x14ac:dyDescent="0.2">
      <c r="A193" s="151"/>
      <c r="B193" s="193"/>
      <c r="C193" s="156"/>
      <c r="D193" s="232"/>
      <c r="E193" s="20" t="s">
        <v>59</v>
      </c>
      <c r="F193" s="77">
        <v>401</v>
      </c>
      <c r="G193" s="36">
        <v>12.643520000000001</v>
      </c>
      <c r="H193" s="36">
        <f>G193/F193*100</f>
        <v>3.152997506234414</v>
      </c>
      <c r="I193" s="36">
        <f>G193+47.35647</f>
        <v>59.999990000000004</v>
      </c>
      <c r="J193" s="36">
        <f>I193/F193*100</f>
        <v>14.962591022443892</v>
      </c>
      <c r="K193" s="36"/>
      <c r="L193" s="36"/>
      <c r="M193" s="65"/>
      <c r="N193" s="65"/>
      <c r="O193" s="235"/>
    </row>
    <row r="194" spans="1:15" ht="25.5" x14ac:dyDescent="0.2">
      <c r="A194" s="152"/>
      <c r="B194" s="193"/>
      <c r="C194" s="157"/>
      <c r="D194" s="233"/>
      <c r="E194" s="123" t="s">
        <v>60</v>
      </c>
      <c r="F194" s="77">
        <v>0</v>
      </c>
      <c r="G194" s="41"/>
      <c r="H194" s="43"/>
      <c r="I194" s="41"/>
      <c r="J194" s="43"/>
      <c r="K194" s="41"/>
      <c r="L194" s="43"/>
      <c r="M194" s="41"/>
      <c r="N194" s="43"/>
      <c r="O194" s="236"/>
    </row>
    <row r="195" spans="1:15" s="116" customFormat="1" ht="15.75" customHeight="1" x14ac:dyDescent="0.2">
      <c r="A195" s="305" t="s">
        <v>263</v>
      </c>
      <c r="B195" s="306"/>
      <c r="C195" s="306"/>
      <c r="D195" s="306"/>
      <c r="E195" s="306"/>
      <c r="F195" s="306"/>
      <c r="G195" s="306"/>
      <c r="H195" s="306"/>
      <c r="I195" s="306"/>
      <c r="J195" s="306"/>
      <c r="K195" s="306"/>
      <c r="L195" s="306"/>
      <c r="M195" s="306"/>
      <c r="N195" s="306"/>
      <c r="O195" s="307"/>
    </row>
    <row r="196" spans="1:15" ht="12.75" customHeight="1" x14ac:dyDescent="0.2">
      <c r="A196" s="150" t="s">
        <v>84</v>
      </c>
      <c r="B196" s="192" t="s">
        <v>166</v>
      </c>
      <c r="C196" s="155" t="s">
        <v>109</v>
      </c>
      <c r="D196" s="155" t="s">
        <v>266</v>
      </c>
      <c r="E196" s="26" t="s">
        <v>55</v>
      </c>
      <c r="F196" s="112">
        <f t="shared" ref="F196:N196" si="29">F198+F199+F200+F201+F202</f>
        <v>411.1</v>
      </c>
      <c r="G196" s="53">
        <f t="shared" si="29"/>
        <v>11.05</v>
      </c>
      <c r="H196" s="53">
        <f t="shared" si="29"/>
        <v>2.6879104840671371</v>
      </c>
      <c r="I196" s="53">
        <f t="shared" si="29"/>
        <v>59.709999999999994</v>
      </c>
      <c r="J196" s="53">
        <f t="shared" si="29"/>
        <v>14.524446606665043</v>
      </c>
      <c r="K196" s="53">
        <f t="shared" si="29"/>
        <v>0</v>
      </c>
      <c r="L196" s="53">
        <f t="shared" si="29"/>
        <v>0</v>
      </c>
      <c r="M196" s="53">
        <f t="shared" si="29"/>
        <v>0</v>
      </c>
      <c r="N196" s="53">
        <f t="shared" si="29"/>
        <v>0</v>
      </c>
      <c r="O196" s="200"/>
    </row>
    <row r="197" spans="1:15" x14ac:dyDescent="0.2">
      <c r="A197" s="151"/>
      <c r="B197" s="193"/>
      <c r="C197" s="156"/>
      <c r="D197" s="156"/>
      <c r="E197" s="24" t="s">
        <v>48</v>
      </c>
      <c r="F197" s="111"/>
      <c r="G197" s="45"/>
      <c r="H197" s="45"/>
      <c r="I197" s="45"/>
      <c r="J197" s="45"/>
      <c r="K197" s="45"/>
      <c r="L197" s="45"/>
      <c r="M197" s="45"/>
      <c r="N197" s="46"/>
      <c r="O197" s="201"/>
    </row>
    <row r="198" spans="1:15" ht="25.5" x14ac:dyDescent="0.2">
      <c r="A198" s="151"/>
      <c r="B198" s="193"/>
      <c r="C198" s="156"/>
      <c r="D198" s="156"/>
      <c r="E198" s="25" t="s">
        <v>56</v>
      </c>
      <c r="F198" s="77">
        <v>0</v>
      </c>
      <c r="G198" s="54"/>
      <c r="H198" s="55"/>
      <c r="I198" s="54"/>
      <c r="J198" s="55"/>
      <c r="K198" s="54"/>
      <c r="L198" s="55"/>
      <c r="M198" s="54"/>
      <c r="N198" s="55"/>
      <c r="O198" s="201"/>
    </row>
    <row r="199" spans="1:15" ht="38.25" x14ac:dyDescent="0.2">
      <c r="A199" s="151"/>
      <c r="B199" s="193"/>
      <c r="C199" s="156"/>
      <c r="D199" s="156"/>
      <c r="E199" s="124" t="s">
        <v>57</v>
      </c>
      <c r="F199" s="77">
        <v>0</v>
      </c>
      <c r="G199" s="54"/>
      <c r="H199" s="55"/>
      <c r="I199" s="54"/>
      <c r="J199" s="55"/>
      <c r="K199" s="54"/>
      <c r="L199" s="55"/>
      <c r="M199" s="54"/>
      <c r="N199" s="55"/>
      <c r="O199" s="201"/>
    </row>
    <row r="200" spans="1:15" ht="38.25" x14ac:dyDescent="0.2">
      <c r="A200" s="151"/>
      <c r="B200" s="193"/>
      <c r="C200" s="156"/>
      <c r="D200" s="156"/>
      <c r="E200" s="123" t="s">
        <v>58</v>
      </c>
      <c r="F200" s="77">
        <v>0</v>
      </c>
      <c r="G200" s="37"/>
      <c r="H200" s="38"/>
      <c r="I200" s="37"/>
      <c r="J200" s="38"/>
      <c r="K200" s="37"/>
      <c r="L200" s="38"/>
      <c r="M200" s="37"/>
      <c r="N200" s="38"/>
      <c r="O200" s="201"/>
    </row>
    <row r="201" spans="1:15" ht="25.5" x14ac:dyDescent="0.2">
      <c r="A201" s="151"/>
      <c r="B201" s="193"/>
      <c r="C201" s="156"/>
      <c r="D201" s="156"/>
      <c r="E201" s="25" t="s">
        <v>59</v>
      </c>
      <c r="F201" s="77">
        <v>411.1</v>
      </c>
      <c r="G201" s="36">
        <v>11.05</v>
      </c>
      <c r="H201" s="36">
        <f>G201/F201*100</f>
        <v>2.6879104840671371</v>
      </c>
      <c r="I201" s="36">
        <f>G201+48.66</f>
        <v>59.709999999999994</v>
      </c>
      <c r="J201" s="36">
        <f>I201/F201*100</f>
        <v>14.524446606665043</v>
      </c>
      <c r="K201" s="36"/>
      <c r="L201" s="36"/>
      <c r="M201" s="36"/>
      <c r="N201" s="36"/>
      <c r="O201" s="201"/>
    </row>
    <row r="202" spans="1:15" ht="25.5" x14ac:dyDescent="0.2">
      <c r="A202" s="152"/>
      <c r="B202" s="193"/>
      <c r="C202" s="157"/>
      <c r="D202" s="157"/>
      <c r="E202" s="123" t="s">
        <v>60</v>
      </c>
      <c r="F202" s="77">
        <v>0</v>
      </c>
      <c r="G202" s="41"/>
      <c r="H202" s="43"/>
      <c r="I202" s="41"/>
      <c r="J202" s="43"/>
      <c r="K202" s="41"/>
      <c r="L202" s="43"/>
      <c r="M202" s="41"/>
      <c r="N202" s="43"/>
      <c r="O202" s="202"/>
    </row>
    <row r="203" spans="1:15" ht="39.75" customHeight="1" x14ac:dyDescent="0.2">
      <c r="A203" s="186" t="s">
        <v>273</v>
      </c>
      <c r="B203" s="187"/>
      <c r="C203" s="187"/>
      <c r="D203" s="187"/>
      <c r="E203" s="187"/>
      <c r="F203" s="187"/>
      <c r="G203" s="187"/>
      <c r="H203" s="187"/>
      <c r="I203" s="187"/>
      <c r="J203" s="187"/>
      <c r="K203" s="187"/>
      <c r="L203" s="187"/>
      <c r="M203" s="187"/>
      <c r="N203" s="187"/>
      <c r="O203" s="188"/>
    </row>
    <row r="204" spans="1:15" ht="12.75" customHeight="1" x14ac:dyDescent="0.2">
      <c r="A204" s="150" t="s">
        <v>85</v>
      </c>
      <c r="B204" s="192" t="s">
        <v>86</v>
      </c>
      <c r="C204" s="155" t="s">
        <v>257</v>
      </c>
      <c r="D204" s="155" t="s">
        <v>111</v>
      </c>
      <c r="E204" s="26" t="s">
        <v>55</v>
      </c>
      <c r="F204" s="112">
        <f t="shared" ref="F204:N204" si="30">F206+F207+F208+F209+F210</f>
        <v>150</v>
      </c>
      <c r="G204" s="53">
        <f t="shared" si="30"/>
        <v>0</v>
      </c>
      <c r="H204" s="53">
        <f t="shared" si="30"/>
        <v>0</v>
      </c>
      <c r="I204" s="53">
        <f t="shared" si="30"/>
        <v>0</v>
      </c>
      <c r="J204" s="53">
        <f t="shared" si="30"/>
        <v>0</v>
      </c>
      <c r="K204" s="53">
        <f t="shared" si="30"/>
        <v>0</v>
      </c>
      <c r="L204" s="53">
        <f t="shared" si="30"/>
        <v>0</v>
      </c>
      <c r="M204" s="53">
        <f t="shared" si="30"/>
        <v>0</v>
      </c>
      <c r="N204" s="53">
        <f t="shared" si="30"/>
        <v>0</v>
      </c>
      <c r="O204" s="234"/>
    </row>
    <row r="205" spans="1:15" x14ac:dyDescent="0.2">
      <c r="A205" s="151"/>
      <c r="B205" s="193"/>
      <c r="C205" s="156"/>
      <c r="D205" s="156"/>
      <c r="E205" s="24" t="s">
        <v>48</v>
      </c>
      <c r="F205" s="111"/>
      <c r="G205" s="45"/>
      <c r="H205" s="45"/>
      <c r="I205" s="45"/>
      <c r="J205" s="45"/>
      <c r="K205" s="45"/>
      <c r="L205" s="45"/>
      <c r="M205" s="45"/>
      <c r="N205" s="46"/>
      <c r="O205" s="235"/>
    </row>
    <row r="206" spans="1:15" ht="25.5" x14ac:dyDescent="0.2">
      <c r="A206" s="151"/>
      <c r="B206" s="193"/>
      <c r="C206" s="156"/>
      <c r="D206" s="156"/>
      <c r="E206" s="25" t="s">
        <v>56</v>
      </c>
      <c r="F206" s="77">
        <v>0</v>
      </c>
      <c r="G206" s="54"/>
      <c r="H206" s="55"/>
      <c r="I206" s="54"/>
      <c r="J206" s="55"/>
      <c r="K206" s="54"/>
      <c r="L206" s="55"/>
      <c r="M206" s="54"/>
      <c r="N206" s="55"/>
      <c r="O206" s="235"/>
    </row>
    <row r="207" spans="1:15" ht="38.25" x14ac:dyDescent="0.2">
      <c r="A207" s="151"/>
      <c r="B207" s="193"/>
      <c r="C207" s="156"/>
      <c r="D207" s="156"/>
      <c r="E207" s="124" t="s">
        <v>57</v>
      </c>
      <c r="F207" s="77">
        <v>0</v>
      </c>
      <c r="G207" s="54"/>
      <c r="H207" s="55"/>
      <c r="I207" s="54"/>
      <c r="J207" s="55"/>
      <c r="K207" s="54"/>
      <c r="L207" s="55"/>
      <c r="M207" s="54"/>
      <c r="N207" s="55"/>
      <c r="O207" s="235"/>
    </row>
    <row r="208" spans="1:15" ht="38.25" x14ac:dyDescent="0.2">
      <c r="A208" s="151"/>
      <c r="B208" s="193"/>
      <c r="C208" s="156"/>
      <c r="D208" s="156"/>
      <c r="E208" s="123" t="s">
        <v>58</v>
      </c>
      <c r="F208" s="77">
        <v>0</v>
      </c>
      <c r="G208" s="37"/>
      <c r="H208" s="38"/>
      <c r="I208" s="37"/>
      <c r="J208" s="38"/>
      <c r="K208" s="37"/>
      <c r="L208" s="38"/>
      <c r="M208" s="37"/>
      <c r="N208" s="38"/>
      <c r="O208" s="235"/>
    </row>
    <row r="209" spans="1:15" ht="25.5" x14ac:dyDescent="0.2">
      <c r="A209" s="151"/>
      <c r="B209" s="193"/>
      <c r="C209" s="156"/>
      <c r="D209" s="156"/>
      <c r="E209" s="25" t="s">
        <v>59</v>
      </c>
      <c r="F209" s="77">
        <v>150</v>
      </c>
      <c r="G209" s="36">
        <v>0</v>
      </c>
      <c r="H209" s="36">
        <v>0</v>
      </c>
      <c r="I209" s="36">
        <f>G209+0</f>
        <v>0</v>
      </c>
      <c r="J209" s="36">
        <f>I209/F209*100</f>
        <v>0</v>
      </c>
      <c r="K209" s="36"/>
      <c r="L209" s="36"/>
      <c r="M209" s="36"/>
      <c r="N209" s="36"/>
      <c r="O209" s="235"/>
    </row>
    <row r="210" spans="1:15" ht="25.5" x14ac:dyDescent="0.2">
      <c r="A210" s="152"/>
      <c r="B210" s="193"/>
      <c r="C210" s="157"/>
      <c r="D210" s="157"/>
      <c r="E210" s="123" t="s">
        <v>60</v>
      </c>
      <c r="F210" s="77">
        <v>0</v>
      </c>
      <c r="G210" s="41"/>
      <c r="H210" s="43"/>
      <c r="I210" s="41"/>
      <c r="J210" s="43"/>
      <c r="K210" s="41"/>
      <c r="L210" s="43"/>
      <c r="M210" s="41"/>
      <c r="N210" s="43"/>
      <c r="O210" s="236"/>
    </row>
    <row r="211" spans="1:15" ht="15.75" customHeight="1" x14ac:dyDescent="0.2">
      <c r="A211" s="225"/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  <c r="L211" s="226"/>
      <c r="M211" s="226"/>
      <c r="N211" s="226"/>
      <c r="O211" s="227"/>
    </row>
    <row r="212" spans="1:15" ht="12.75" customHeight="1" x14ac:dyDescent="0.2">
      <c r="A212" s="150" t="s">
        <v>104</v>
      </c>
      <c r="B212" s="192" t="s">
        <v>121</v>
      </c>
      <c r="C212" s="155" t="s">
        <v>111</v>
      </c>
      <c r="D212" s="155" t="s">
        <v>111</v>
      </c>
      <c r="E212" s="26" t="s">
        <v>55</v>
      </c>
      <c r="F212" s="112">
        <f t="shared" ref="F212:N212" si="31">F214+F215+F216+F217+F218</f>
        <v>0</v>
      </c>
      <c r="G212" s="53">
        <f t="shared" si="31"/>
        <v>0</v>
      </c>
      <c r="H212" s="53">
        <f t="shared" si="31"/>
        <v>0</v>
      </c>
      <c r="I212" s="53">
        <f t="shared" si="31"/>
        <v>0</v>
      </c>
      <c r="J212" s="53">
        <f t="shared" si="31"/>
        <v>0</v>
      </c>
      <c r="K212" s="53">
        <f t="shared" si="31"/>
        <v>0</v>
      </c>
      <c r="L212" s="53">
        <f t="shared" si="31"/>
        <v>0</v>
      </c>
      <c r="M212" s="53">
        <f t="shared" si="31"/>
        <v>0</v>
      </c>
      <c r="N212" s="53">
        <f t="shared" si="31"/>
        <v>0</v>
      </c>
      <c r="O212" s="185"/>
    </row>
    <row r="213" spans="1:15" x14ac:dyDescent="0.2">
      <c r="A213" s="151"/>
      <c r="B213" s="193"/>
      <c r="C213" s="156"/>
      <c r="D213" s="156"/>
      <c r="E213" s="24" t="s">
        <v>48</v>
      </c>
      <c r="F213" s="111"/>
      <c r="G213" s="45"/>
      <c r="H213" s="45"/>
      <c r="I213" s="45"/>
      <c r="J213" s="45"/>
      <c r="K213" s="45"/>
      <c r="L213" s="45"/>
      <c r="M213" s="45"/>
      <c r="N213" s="46"/>
      <c r="O213" s="185"/>
    </row>
    <row r="214" spans="1:15" ht="25.5" x14ac:dyDescent="0.2">
      <c r="A214" s="151"/>
      <c r="B214" s="193"/>
      <c r="C214" s="156"/>
      <c r="D214" s="156"/>
      <c r="E214" s="25" t="s">
        <v>56</v>
      </c>
      <c r="F214" s="77">
        <v>0</v>
      </c>
      <c r="G214" s="54"/>
      <c r="H214" s="55"/>
      <c r="I214" s="54"/>
      <c r="J214" s="55"/>
      <c r="K214" s="54"/>
      <c r="L214" s="55"/>
      <c r="M214" s="54"/>
      <c r="N214" s="55"/>
      <c r="O214" s="185"/>
    </row>
    <row r="215" spans="1:15" ht="38.25" x14ac:dyDescent="0.2">
      <c r="A215" s="151"/>
      <c r="B215" s="193"/>
      <c r="C215" s="156"/>
      <c r="D215" s="156"/>
      <c r="E215" s="124" t="s">
        <v>57</v>
      </c>
      <c r="F215" s="77">
        <v>0</v>
      </c>
      <c r="G215" s="54"/>
      <c r="H215" s="55"/>
      <c r="I215" s="54"/>
      <c r="J215" s="55"/>
      <c r="K215" s="54"/>
      <c r="L215" s="55"/>
      <c r="M215" s="54"/>
      <c r="N215" s="55"/>
      <c r="O215" s="185"/>
    </row>
    <row r="216" spans="1:15" ht="38.25" x14ac:dyDescent="0.2">
      <c r="A216" s="151"/>
      <c r="B216" s="193"/>
      <c r="C216" s="156"/>
      <c r="D216" s="156"/>
      <c r="E216" s="123" t="s">
        <v>58</v>
      </c>
      <c r="F216" s="77">
        <v>0</v>
      </c>
      <c r="G216" s="37"/>
      <c r="H216" s="38"/>
      <c r="I216" s="37"/>
      <c r="J216" s="38"/>
      <c r="K216" s="37"/>
      <c r="L216" s="38"/>
      <c r="M216" s="37"/>
      <c r="N216" s="38"/>
      <c r="O216" s="185"/>
    </row>
    <row r="217" spans="1:15" ht="25.5" x14ac:dyDescent="0.2">
      <c r="A217" s="151"/>
      <c r="B217" s="193"/>
      <c r="C217" s="156"/>
      <c r="D217" s="156"/>
      <c r="E217" s="25" t="s">
        <v>59</v>
      </c>
      <c r="F217" s="77">
        <v>0</v>
      </c>
      <c r="G217" s="36">
        <v>0</v>
      </c>
      <c r="H217" s="36">
        <v>0</v>
      </c>
      <c r="I217" s="36">
        <f>G217+0</f>
        <v>0</v>
      </c>
      <c r="J217" s="36">
        <v>0</v>
      </c>
      <c r="K217" s="36"/>
      <c r="L217" s="36"/>
      <c r="M217" s="36"/>
      <c r="N217" s="36"/>
      <c r="O217" s="185"/>
    </row>
    <row r="218" spans="1:15" ht="25.5" x14ac:dyDescent="0.2">
      <c r="A218" s="152"/>
      <c r="B218" s="193"/>
      <c r="C218" s="157"/>
      <c r="D218" s="157"/>
      <c r="E218" s="123" t="s">
        <v>60</v>
      </c>
      <c r="F218" s="77">
        <v>0</v>
      </c>
      <c r="G218" s="41"/>
      <c r="H218" s="43"/>
      <c r="I218" s="41"/>
      <c r="J218" s="43"/>
      <c r="K218" s="41"/>
      <c r="L218" s="43"/>
      <c r="M218" s="41"/>
      <c r="N218" s="43"/>
      <c r="O218" s="185"/>
    </row>
    <row r="219" spans="1:15" ht="15.75" customHeight="1" x14ac:dyDescent="0.2">
      <c r="A219" s="253"/>
      <c r="B219" s="254"/>
      <c r="C219" s="254"/>
      <c r="D219" s="254"/>
      <c r="E219" s="254"/>
      <c r="F219" s="254"/>
      <c r="G219" s="254"/>
      <c r="H219" s="254"/>
      <c r="I219" s="254"/>
      <c r="J219" s="254"/>
      <c r="K219" s="254"/>
      <c r="L219" s="254"/>
      <c r="M219" s="254"/>
      <c r="N219" s="254"/>
      <c r="O219" s="255"/>
    </row>
    <row r="220" spans="1:15" ht="12.75" customHeight="1" x14ac:dyDescent="0.2">
      <c r="A220" s="150" t="s">
        <v>87</v>
      </c>
      <c r="B220" s="192" t="s">
        <v>88</v>
      </c>
      <c r="C220" s="155" t="s">
        <v>111</v>
      </c>
      <c r="D220" s="155" t="s">
        <v>111</v>
      </c>
      <c r="E220" s="26" t="s">
        <v>55</v>
      </c>
      <c r="F220" s="112">
        <f t="shared" ref="F220:N220" si="32">F222+F223+F224+F225+F226</f>
        <v>0</v>
      </c>
      <c r="G220" s="53">
        <f t="shared" si="32"/>
        <v>0</v>
      </c>
      <c r="H220" s="53">
        <f t="shared" si="32"/>
        <v>0</v>
      </c>
      <c r="I220" s="53">
        <f t="shared" si="32"/>
        <v>0</v>
      </c>
      <c r="J220" s="53">
        <f t="shared" si="32"/>
        <v>0</v>
      </c>
      <c r="K220" s="53">
        <f t="shared" si="32"/>
        <v>0</v>
      </c>
      <c r="L220" s="53">
        <f t="shared" si="32"/>
        <v>0</v>
      </c>
      <c r="M220" s="53">
        <f t="shared" si="32"/>
        <v>0</v>
      </c>
      <c r="N220" s="53">
        <f t="shared" si="32"/>
        <v>0</v>
      </c>
      <c r="O220" s="234"/>
    </row>
    <row r="221" spans="1:15" x14ac:dyDescent="0.2">
      <c r="A221" s="151"/>
      <c r="B221" s="193"/>
      <c r="C221" s="156"/>
      <c r="D221" s="156"/>
      <c r="E221" s="24" t="s">
        <v>48</v>
      </c>
      <c r="F221" s="111"/>
      <c r="G221" s="45"/>
      <c r="H221" s="45"/>
      <c r="I221" s="45"/>
      <c r="J221" s="45"/>
      <c r="K221" s="45"/>
      <c r="L221" s="45"/>
      <c r="M221" s="45"/>
      <c r="N221" s="46"/>
      <c r="O221" s="235"/>
    </row>
    <row r="222" spans="1:15" ht="25.5" x14ac:dyDescent="0.2">
      <c r="A222" s="151"/>
      <c r="B222" s="193"/>
      <c r="C222" s="156"/>
      <c r="D222" s="156"/>
      <c r="E222" s="25" t="s">
        <v>56</v>
      </c>
      <c r="F222" s="77">
        <v>0</v>
      </c>
      <c r="G222" s="54"/>
      <c r="H222" s="55"/>
      <c r="I222" s="54"/>
      <c r="J222" s="55"/>
      <c r="K222" s="54"/>
      <c r="L222" s="55"/>
      <c r="M222" s="54"/>
      <c r="N222" s="55"/>
      <c r="O222" s="235"/>
    </row>
    <row r="223" spans="1:15" ht="38.25" x14ac:dyDescent="0.2">
      <c r="A223" s="151"/>
      <c r="B223" s="193"/>
      <c r="C223" s="156"/>
      <c r="D223" s="156"/>
      <c r="E223" s="124" t="s">
        <v>57</v>
      </c>
      <c r="F223" s="77">
        <v>0</v>
      </c>
      <c r="G223" s="54"/>
      <c r="H223" s="55"/>
      <c r="I223" s="54"/>
      <c r="J223" s="55"/>
      <c r="K223" s="54"/>
      <c r="L223" s="55"/>
      <c r="M223" s="54"/>
      <c r="N223" s="55"/>
      <c r="O223" s="235"/>
    </row>
    <row r="224" spans="1:15" ht="38.25" x14ac:dyDescent="0.2">
      <c r="A224" s="151"/>
      <c r="B224" s="193"/>
      <c r="C224" s="156"/>
      <c r="D224" s="156"/>
      <c r="E224" s="123" t="s">
        <v>58</v>
      </c>
      <c r="F224" s="77">
        <v>0</v>
      </c>
      <c r="G224" s="37"/>
      <c r="H224" s="38"/>
      <c r="I224" s="37"/>
      <c r="J224" s="38"/>
      <c r="K224" s="37"/>
      <c r="L224" s="38"/>
      <c r="M224" s="37"/>
      <c r="N224" s="38"/>
      <c r="O224" s="235"/>
    </row>
    <row r="225" spans="1:15" ht="25.5" x14ac:dyDescent="0.2">
      <c r="A225" s="151"/>
      <c r="B225" s="193"/>
      <c r="C225" s="156"/>
      <c r="D225" s="156"/>
      <c r="E225" s="25" t="s">
        <v>59</v>
      </c>
      <c r="F225" s="77">
        <v>0</v>
      </c>
      <c r="G225" s="36">
        <v>0</v>
      </c>
      <c r="H225" s="36">
        <v>0</v>
      </c>
      <c r="I225" s="36">
        <f>G225+0</f>
        <v>0</v>
      </c>
      <c r="J225" s="36">
        <v>0</v>
      </c>
      <c r="K225" s="36"/>
      <c r="L225" s="36"/>
      <c r="M225" s="36"/>
      <c r="N225" s="36"/>
      <c r="O225" s="235"/>
    </row>
    <row r="226" spans="1:15" ht="25.5" x14ac:dyDescent="0.2">
      <c r="A226" s="152"/>
      <c r="B226" s="193"/>
      <c r="C226" s="157"/>
      <c r="D226" s="157"/>
      <c r="E226" s="123" t="s">
        <v>60</v>
      </c>
      <c r="F226" s="77">
        <v>0</v>
      </c>
      <c r="G226" s="41"/>
      <c r="H226" s="43"/>
      <c r="I226" s="41"/>
      <c r="J226" s="43"/>
      <c r="K226" s="41"/>
      <c r="L226" s="43"/>
      <c r="M226" s="41"/>
      <c r="N226" s="43"/>
      <c r="O226" s="236"/>
    </row>
    <row r="227" spans="1:15" ht="15.75" customHeight="1" x14ac:dyDescent="0.2">
      <c r="A227" s="189"/>
      <c r="B227" s="190"/>
      <c r="C227" s="190"/>
      <c r="D227" s="190"/>
      <c r="E227" s="190"/>
      <c r="F227" s="190"/>
      <c r="G227" s="190"/>
      <c r="H227" s="190"/>
      <c r="I227" s="190"/>
      <c r="J227" s="190"/>
      <c r="K227" s="190"/>
      <c r="L227" s="190"/>
      <c r="M227" s="190"/>
      <c r="N227" s="190"/>
      <c r="O227" s="191"/>
    </row>
    <row r="228" spans="1:15" ht="12.75" customHeight="1" x14ac:dyDescent="0.2">
      <c r="A228" s="150" t="s">
        <v>89</v>
      </c>
      <c r="B228" s="192" t="s">
        <v>90</v>
      </c>
      <c r="C228" s="155" t="s">
        <v>109</v>
      </c>
      <c r="D228" s="155" t="s">
        <v>264</v>
      </c>
      <c r="E228" s="26" t="s">
        <v>55</v>
      </c>
      <c r="F228" s="112">
        <f t="shared" ref="F228:N228" si="33">F230+F231+F232+F233+F234</f>
        <v>41.2</v>
      </c>
      <c r="G228" s="53">
        <f t="shared" si="33"/>
        <v>6.4554099999999996</v>
      </c>
      <c r="H228" s="53">
        <f t="shared" si="33"/>
        <v>15.668470873786406</v>
      </c>
      <c r="I228" s="53">
        <f t="shared" si="33"/>
        <v>12.96157</v>
      </c>
      <c r="J228" s="53">
        <f t="shared" si="33"/>
        <v>31.460121359223297</v>
      </c>
      <c r="K228" s="53">
        <f t="shared" si="33"/>
        <v>0</v>
      </c>
      <c r="L228" s="53">
        <f t="shared" si="33"/>
        <v>0</v>
      </c>
      <c r="M228" s="53">
        <f t="shared" si="33"/>
        <v>0</v>
      </c>
      <c r="N228" s="53">
        <f t="shared" si="33"/>
        <v>0</v>
      </c>
      <c r="O228" s="200"/>
    </row>
    <row r="229" spans="1:15" x14ac:dyDescent="0.2">
      <c r="A229" s="151"/>
      <c r="B229" s="193"/>
      <c r="C229" s="156"/>
      <c r="D229" s="156"/>
      <c r="E229" s="24" t="s">
        <v>48</v>
      </c>
      <c r="F229" s="111"/>
      <c r="G229" s="45"/>
      <c r="H229" s="45"/>
      <c r="I229" s="45"/>
      <c r="J229" s="45"/>
      <c r="K229" s="45"/>
      <c r="L229" s="45"/>
      <c r="M229" s="45"/>
      <c r="N229" s="46"/>
      <c r="O229" s="201"/>
    </row>
    <row r="230" spans="1:15" ht="25.5" x14ac:dyDescent="0.2">
      <c r="A230" s="151"/>
      <c r="B230" s="193"/>
      <c r="C230" s="156"/>
      <c r="D230" s="156"/>
      <c r="E230" s="25" t="s">
        <v>56</v>
      </c>
      <c r="F230" s="77">
        <v>0</v>
      </c>
      <c r="G230" s="54"/>
      <c r="H230" s="55"/>
      <c r="I230" s="54"/>
      <c r="J230" s="55"/>
      <c r="K230" s="54"/>
      <c r="L230" s="55"/>
      <c r="M230" s="54"/>
      <c r="N230" s="55"/>
      <c r="O230" s="201"/>
    </row>
    <row r="231" spans="1:15" ht="38.25" x14ac:dyDescent="0.2">
      <c r="A231" s="151"/>
      <c r="B231" s="193"/>
      <c r="C231" s="156"/>
      <c r="D231" s="156"/>
      <c r="E231" s="124" t="s">
        <v>57</v>
      </c>
      <c r="F231" s="77">
        <v>0</v>
      </c>
      <c r="G231" s="54"/>
      <c r="H231" s="55"/>
      <c r="I231" s="54"/>
      <c r="J231" s="55"/>
      <c r="K231" s="54"/>
      <c r="L231" s="55"/>
      <c r="M231" s="54"/>
      <c r="N231" s="55"/>
      <c r="O231" s="201"/>
    </row>
    <row r="232" spans="1:15" ht="38.25" x14ac:dyDescent="0.2">
      <c r="A232" s="151"/>
      <c r="B232" s="193"/>
      <c r="C232" s="156"/>
      <c r="D232" s="156"/>
      <c r="E232" s="123" t="s">
        <v>58</v>
      </c>
      <c r="F232" s="77">
        <v>0</v>
      </c>
      <c r="G232" s="37"/>
      <c r="H232" s="38"/>
      <c r="I232" s="37"/>
      <c r="J232" s="38"/>
      <c r="K232" s="37"/>
      <c r="L232" s="38"/>
      <c r="M232" s="37"/>
      <c r="N232" s="38"/>
      <c r="O232" s="201"/>
    </row>
    <row r="233" spans="1:15" ht="25.5" x14ac:dyDescent="0.2">
      <c r="A233" s="151"/>
      <c r="B233" s="193"/>
      <c r="C233" s="156"/>
      <c r="D233" s="156"/>
      <c r="E233" s="25" t="s">
        <v>59</v>
      </c>
      <c r="F233" s="77">
        <v>41.2</v>
      </c>
      <c r="G233" s="36">
        <v>6.4554099999999996</v>
      </c>
      <c r="H233" s="36">
        <f>G233/F233*100</f>
        <v>15.668470873786406</v>
      </c>
      <c r="I233" s="36">
        <f>G233+6.50616</f>
        <v>12.96157</v>
      </c>
      <c r="J233" s="36">
        <f>I233/F233*100</f>
        <v>31.460121359223297</v>
      </c>
      <c r="K233" s="36"/>
      <c r="L233" s="36"/>
      <c r="M233" s="36"/>
      <c r="N233" s="36"/>
      <c r="O233" s="201"/>
    </row>
    <row r="234" spans="1:15" ht="25.5" x14ac:dyDescent="0.2">
      <c r="A234" s="152"/>
      <c r="B234" s="193"/>
      <c r="C234" s="157"/>
      <c r="D234" s="157"/>
      <c r="E234" s="123" t="s">
        <v>60</v>
      </c>
      <c r="F234" s="77">
        <v>0</v>
      </c>
      <c r="G234" s="41"/>
      <c r="H234" s="43"/>
      <c r="I234" s="41"/>
      <c r="J234" s="43"/>
      <c r="K234" s="41"/>
      <c r="L234" s="43"/>
      <c r="M234" s="41"/>
      <c r="N234" s="43"/>
      <c r="O234" s="202"/>
    </row>
    <row r="235" spans="1:15" s="116" customFormat="1" ht="39.75" customHeight="1" x14ac:dyDescent="0.2">
      <c r="A235" s="308" t="s">
        <v>243</v>
      </c>
      <c r="B235" s="309"/>
      <c r="C235" s="309"/>
      <c r="D235" s="309"/>
      <c r="E235" s="309"/>
      <c r="F235" s="309"/>
      <c r="G235" s="309"/>
      <c r="H235" s="309"/>
      <c r="I235" s="309"/>
      <c r="J235" s="309"/>
      <c r="K235" s="309"/>
      <c r="L235" s="309"/>
      <c r="M235" s="309"/>
      <c r="N235" s="309"/>
      <c r="O235" s="310"/>
    </row>
    <row r="236" spans="1:15" ht="12.75" customHeight="1" x14ac:dyDescent="0.2">
      <c r="A236" s="150" t="s">
        <v>91</v>
      </c>
      <c r="B236" s="192" t="s">
        <v>92</v>
      </c>
      <c r="C236" s="155" t="s">
        <v>111</v>
      </c>
      <c r="D236" s="155" t="s">
        <v>111</v>
      </c>
      <c r="E236" s="26" t="s">
        <v>55</v>
      </c>
      <c r="F236" s="112">
        <f t="shared" ref="F236:N236" si="34">F238+F239+F240+F241+F242</f>
        <v>0</v>
      </c>
      <c r="G236" s="53">
        <f t="shared" si="34"/>
        <v>0</v>
      </c>
      <c r="H236" s="53">
        <f t="shared" si="34"/>
        <v>0</v>
      </c>
      <c r="I236" s="53">
        <f t="shared" si="34"/>
        <v>0</v>
      </c>
      <c r="J236" s="53">
        <f t="shared" si="34"/>
        <v>0</v>
      </c>
      <c r="K236" s="53">
        <f t="shared" si="34"/>
        <v>0</v>
      </c>
      <c r="L236" s="53">
        <f t="shared" si="34"/>
        <v>0</v>
      </c>
      <c r="M236" s="53">
        <f t="shared" si="34"/>
        <v>0</v>
      </c>
      <c r="N236" s="53">
        <f t="shared" si="34"/>
        <v>0</v>
      </c>
      <c r="O236" s="234"/>
    </row>
    <row r="237" spans="1:15" x14ac:dyDescent="0.2">
      <c r="A237" s="151"/>
      <c r="B237" s="193"/>
      <c r="C237" s="156"/>
      <c r="D237" s="156"/>
      <c r="E237" s="24" t="s">
        <v>48</v>
      </c>
      <c r="F237" s="111"/>
      <c r="G237" s="45"/>
      <c r="H237" s="45"/>
      <c r="I237" s="45"/>
      <c r="J237" s="45"/>
      <c r="K237" s="45"/>
      <c r="L237" s="45"/>
      <c r="M237" s="45"/>
      <c r="N237" s="46"/>
      <c r="O237" s="235"/>
    </row>
    <row r="238" spans="1:15" ht="25.5" x14ac:dyDescent="0.2">
      <c r="A238" s="151"/>
      <c r="B238" s="193"/>
      <c r="C238" s="156"/>
      <c r="D238" s="156"/>
      <c r="E238" s="25" t="s">
        <v>56</v>
      </c>
      <c r="F238" s="77">
        <v>0</v>
      </c>
      <c r="G238" s="54"/>
      <c r="H238" s="55"/>
      <c r="I238" s="54"/>
      <c r="J238" s="55"/>
      <c r="K238" s="54"/>
      <c r="L238" s="55"/>
      <c r="M238" s="54"/>
      <c r="N238" s="55"/>
      <c r="O238" s="235"/>
    </row>
    <row r="239" spans="1:15" ht="38.25" x14ac:dyDescent="0.2">
      <c r="A239" s="151"/>
      <c r="B239" s="193"/>
      <c r="C239" s="156"/>
      <c r="D239" s="156"/>
      <c r="E239" s="124" t="s">
        <v>57</v>
      </c>
      <c r="F239" s="77">
        <v>0</v>
      </c>
      <c r="G239" s="54"/>
      <c r="H239" s="55"/>
      <c r="I239" s="54"/>
      <c r="J239" s="55"/>
      <c r="K239" s="54"/>
      <c r="L239" s="55"/>
      <c r="M239" s="54"/>
      <c r="N239" s="55"/>
      <c r="O239" s="235"/>
    </row>
    <row r="240" spans="1:15" ht="38.25" x14ac:dyDescent="0.2">
      <c r="A240" s="151"/>
      <c r="B240" s="193"/>
      <c r="C240" s="156"/>
      <c r="D240" s="156"/>
      <c r="E240" s="123" t="s">
        <v>58</v>
      </c>
      <c r="F240" s="77">
        <v>0</v>
      </c>
      <c r="G240" s="37"/>
      <c r="H240" s="38"/>
      <c r="I240" s="37"/>
      <c r="J240" s="38"/>
      <c r="K240" s="37"/>
      <c r="L240" s="38"/>
      <c r="M240" s="37"/>
      <c r="N240" s="38"/>
      <c r="O240" s="235"/>
    </row>
    <row r="241" spans="1:15" ht="25.5" x14ac:dyDescent="0.2">
      <c r="A241" s="151"/>
      <c r="B241" s="193"/>
      <c r="C241" s="156"/>
      <c r="D241" s="156"/>
      <c r="E241" s="25" t="s">
        <v>59</v>
      </c>
      <c r="F241" s="77">
        <v>0</v>
      </c>
      <c r="G241" s="36">
        <v>0</v>
      </c>
      <c r="H241" s="36">
        <v>0</v>
      </c>
      <c r="I241" s="36">
        <f>G241+0</f>
        <v>0</v>
      </c>
      <c r="J241" s="36">
        <v>0</v>
      </c>
      <c r="K241" s="36"/>
      <c r="L241" s="36"/>
      <c r="M241" s="36"/>
      <c r="N241" s="36"/>
      <c r="O241" s="235"/>
    </row>
    <row r="242" spans="1:15" ht="25.5" x14ac:dyDescent="0.2">
      <c r="A242" s="152"/>
      <c r="B242" s="193"/>
      <c r="C242" s="157"/>
      <c r="D242" s="157"/>
      <c r="E242" s="123" t="s">
        <v>60</v>
      </c>
      <c r="F242" s="77">
        <v>0</v>
      </c>
      <c r="G242" s="41"/>
      <c r="H242" s="43"/>
      <c r="I242" s="41"/>
      <c r="J242" s="43"/>
      <c r="K242" s="41"/>
      <c r="L242" s="43"/>
      <c r="M242" s="41"/>
      <c r="N242" s="43"/>
      <c r="O242" s="236"/>
    </row>
    <row r="243" spans="1:15" ht="15.75" customHeight="1" x14ac:dyDescent="0.2">
      <c r="A243" s="225"/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  <c r="L243" s="226"/>
      <c r="M243" s="226"/>
      <c r="N243" s="226"/>
      <c r="O243" s="227"/>
    </row>
    <row r="244" spans="1:15" ht="12.75" customHeight="1" x14ac:dyDescent="0.2">
      <c r="A244" s="150" t="s">
        <v>167</v>
      </c>
      <c r="B244" s="169" t="s">
        <v>168</v>
      </c>
      <c r="C244" s="170"/>
      <c r="D244" s="171"/>
      <c r="E244" s="18" t="s">
        <v>55</v>
      </c>
      <c r="F244" s="77">
        <f t="shared" ref="F244:N244" si="35">F246+F247+F248+F249+F250</f>
        <v>3626.3</v>
      </c>
      <c r="G244" s="36">
        <f t="shared" si="35"/>
        <v>754.43295999999998</v>
      </c>
      <c r="H244" s="36">
        <f t="shared" si="35"/>
        <v>20.804482806166064</v>
      </c>
      <c r="I244" s="36">
        <f t="shared" si="35"/>
        <v>1818.7193900000002</v>
      </c>
      <c r="J244" s="36">
        <f t="shared" si="35"/>
        <v>50.153583266690575</v>
      </c>
      <c r="K244" s="36">
        <f t="shared" si="35"/>
        <v>0</v>
      </c>
      <c r="L244" s="36">
        <f t="shared" si="35"/>
        <v>0</v>
      </c>
      <c r="M244" s="36">
        <f t="shared" si="35"/>
        <v>0</v>
      </c>
      <c r="N244" s="36">
        <f t="shared" si="35"/>
        <v>0</v>
      </c>
      <c r="O244" s="178"/>
    </row>
    <row r="245" spans="1:15" ht="21" customHeight="1" x14ac:dyDescent="0.2">
      <c r="A245" s="151"/>
      <c r="B245" s="172"/>
      <c r="C245" s="173"/>
      <c r="D245" s="174"/>
      <c r="E245" s="19" t="s">
        <v>48</v>
      </c>
      <c r="F245" s="109"/>
      <c r="G245" s="44"/>
      <c r="H245" s="44"/>
      <c r="I245" s="44"/>
      <c r="J245" s="44"/>
      <c r="K245" s="44"/>
      <c r="L245" s="44"/>
      <c r="M245" s="44"/>
      <c r="N245" s="44"/>
      <c r="O245" s="179"/>
    </row>
    <row r="246" spans="1:15" ht="25.5" x14ac:dyDescent="0.2">
      <c r="A246" s="151"/>
      <c r="B246" s="172"/>
      <c r="C246" s="173"/>
      <c r="D246" s="174"/>
      <c r="E246" s="20" t="s">
        <v>56</v>
      </c>
      <c r="F246" s="77">
        <v>0</v>
      </c>
      <c r="G246" s="36"/>
      <c r="H246" s="36"/>
      <c r="I246" s="36"/>
      <c r="J246" s="36"/>
      <c r="K246" s="36"/>
      <c r="L246" s="36"/>
      <c r="M246" s="36"/>
      <c r="N246" s="36"/>
      <c r="O246" s="179"/>
    </row>
    <row r="247" spans="1:15" ht="38.25" x14ac:dyDescent="0.2">
      <c r="A247" s="151"/>
      <c r="B247" s="172"/>
      <c r="C247" s="173"/>
      <c r="D247" s="174"/>
      <c r="E247" s="21" t="s">
        <v>57</v>
      </c>
      <c r="F247" s="77">
        <v>0</v>
      </c>
      <c r="G247" s="36"/>
      <c r="H247" s="36"/>
      <c r="I247" s="36"/>
      <c r="J247" s="36"/>
      <c r="K247" s="36"/>
      <c r="L247" s="36"/>
      <c r="M247" s="36"/>
      <c r="N247" s="36"/>
      <c r="O247" s="179"/>
    </row>
    <row r="248" spans="1:15" ht="44.25" customHeight="1" x14ac:dyDescent="0.2">
      <c r="A248" s="151"/>
      <c r="B248" s="172"/>
      <c r="C248" s="173"/>
      <c r="D248" s="174"/>
      <c r="E248" s="22" t="s">
        <v>58</v>
      </c>
      <c r="F248" s="77">
        <v>0</v>
      </c>
      <c r="G248" s="36"/>
      <c r="H248" s="36"/>
      <c r="I248" s="36"/>
      <c r="J248" s="36"/>
      <c r="K248" s="36"/>
      <c r="L248" s="36"/>
      <c r="M248" s="36"/>
      <c r="N248" s="36"/>
      <c r="O248" s="179"/>
    </row>
    <row r="249" spans="1:15" ht="25.5" x14ac:dyDescent="0.2">
      <c r="A249" s="151"/>
      <c r="B249" s="172"/>
      <c r="C249" s="173"/>
      <c r="D249" s="174"/>
      <c r="E249" s="20" t="s">
        <v>59</v>
      </c>
      <c r="F249" s="77">
        <f>F256+F264+F273+F281+F289+F297-0.1+0.1</f>
        <v>3626.3</v>
      </c>
      <c r="G249" s="65">
        <f>G256+G264+G273+G281+G289+G297</f>
        <v>754.43295999999998</v>
      </c>
      <c r="H249" s="65">
        <f>G249/F249*100</f>
        <v>20.804482806166064</v>
      </c>
      <c r="I249" s="65">
        <f>I256+I264+I273+I281+I289+I297</f>
        <v>1818.7193900000002</v>
      </c>
      <c r="J249" s="65">
        <f>I249/F249*100</f>
        <v>50.153583266690575</v>
      </c>
      <c r="K249" s="65">
        <f>K256+K264+K273+K281+K289+K297</f>
        <v>0</v>
      </c>
      <c r="L249" s="65">
        <f>K249/F249*100</f>
        <v>0</v>
      </c>
      <c r="M249" s="65">
        <f>M256+M264+M273+M281+M289+M297</f>
        <v>0</v>
      </c>
      <c r="N249" s="65">
        <f>M249/F249*100</f>
        <v>0</v>
      </c>
      <c r="O249" s="179"/>
    </row>
    <row r="250" spans="1:15" ht="30" customHeight="1" x14ac:dyDescent="0.2">
      <c r="A250" s="152"/>
      <c r="B250" s="175"/>
      <c r="C250" s="176"/>
      <c r="D250" s="177"/>
      <c r="E250" s="22" t="s">
        <v>60</v>
      </c>
      <c r="F250" s="77">
        <v>0</v>
      </c>
      <c r="G250" s="36"/>
      <c r="H250" s="36"/>
      <c r="I250" s="36"/>
      <c r="J250" s="36"/>
      <c r="K250" s="36"/>
      <c r="L250" s="36"/>
      <c r="M250" s="36"/>
      <c r="N250" s="36"/>
      <c r="O250" s="180"/>
    </row>
    <row r="251" spans="1:15" ht="12.75" customHeight="1" x14ac:dyDescent="0.2">
      <c r="A251" s="150" t="s">
        <v>170</v>
      </c>
      <c r="B251" s="192" t="s">
        <v>169</v>
      </c>
      <c r="C251" s="155" t="s">
        <v>12</v>
      </c>
      <c r="D251" s="155" t="s">
        <v>111</v>
      </c>
      <c r="E251" s="26" t="s">
        <v>55</v>
      </c>
      <c r="F251" s="112">
        <f t="shared" ref="F251:N251" si="36">F253+F254+F255+F256+F257</f>
        <v>60</v>
      </c>
      <c r="G251" s="53">
        <f t="shared" si="36"/>
        <v>0</v>
      </c>
      <c r="H251" s="53">
        <f t="shared" si="36"/>
        <v>0</v>
      </c>
      <c r="I251" s="53">
        <f t="shared" si="36"/>
        <v>0</v>
      </c>
      <c r="J251" s="53">
        <f t="shared" si="36"/>
        <v>0</v>
      </c>
      <c r="K251" s="53">
        <f t="shared" si="36"/>
        <v>0</v>
      </c>
      <c r="L251" s="53">
        <f t="shared" si="36"/>
        <v>0</v>
      </c>
      <c r="M251" s="53">
        <f t="shared" si="36"/>
        <v>0</v>
      </c>
      <c r="N251" s="53">
        <f t="shared" si="36"/>
        <v>0</v>
      </c>
      <c r="O251" s="185"/>
    </row>
    <row r="252" spans="1:15" x14ac:dyDescent="0.2">
      <c r="A252" s="151"/>
      <c r="B252" s="193"/>
      <c r="C252" s="156"/>
      <c r="D252" s="156"/>
      <c r="E252" s="24" t="s">
        <v>48</v>
      </c>
      <c r="F252" s="111"/>
      <c r="G252" s="45"/>
      <c r="H252" s="45"/>
      <c r="I252" s="45"/>
      <c r="J252" s="45"/>
      <c r="K252" s="45"/>
      <c r="L252" s="45"/>
      <c r="M252" s="45"/>
      <c r="N252" s="46"/>
      <c r="O252" s="185"/>
    </row>
    <row r="253" spans="1:15" ht="25.5" x14ac:dyDescent="0.2">
      <c r="A253" s="151"/>
      <c r="B253" s="193"/>
      <c r="C253" s="156"/>
      <c r="D253" s="156"/>
      <c r="E253" s="25" t="s">
        <v>56</v>
      </c>
      <c r="F253" s="77">
        <v>0</v>
      </c>
      <c r="G253" s="54"/>
      <c r="H253" s="55"/>
      <c r="I253" s="54"/>
      <c r="J253" s="55"/>
      <c r="K253" s="54"/>
      <c r="L253" s="55"/>
      <c r="M253" s="54"/>
      <c r="N253" s="55"/>
      <c r="O253" s="185"/>
    </row>
    <row r="254" spans="1:15" ht="38.25" x14ac:dyDescent="0.2">
      <c r="A254" s="151"/>
      <c r="B254" s="193"/>
      <c r="C254" s="156"/>
      <c r="D254" s="156"/>
      <c r="E254" s="124" t="s">
        <v>57</v>
      </c>
      <c r="F254" s="77">
        <v>0</v>
      </c>
      <c r="G254" s="54"/>
      <c r="H254" s="55"/>
      <c r="I254" s="54"/>
      <c r="J254" s="55"/>
      <c r="K254" s="54"/>
      <c r="L254" s="55"/>
      <c r="M254" s="54"/>
      <c r="N254" s="55"/>
      <c r="O254" s="185"/>
    </row>
    <row r="255" spans="1:15" ht="38.25" x14ac:dyDescent="0.2">
      <c r="A255" s="151"/>
      <c r="B255" s="193"/>
      <c r="C255" s="156"/>
      <c r="D255" s="156"/>
      <c r="E255" s="123" t="s">
        <v>58</v>
      </c>
      <c r="F255" s="77">
        <v>0</v>
      </c>
      <c r="G255" s="37"/>
      <c r="H255" s="38"/>
      <c r="I255" s="37"/>
      <c r="J255" s="38"/>
      <c r="K255" s="37"/>
      <c r="L255" s="38"/>
      <c r="M255" s="37"/>
      <c r="N255" s="38"/>
      <c r="O255" s="185"/>
    </row>
    <row r="256" spans="1:15" ht="25.5" x14ac:dyDescent="0.2">
      <c r="A256" s="151"/>
      <c r="B256" s="193"/>
      <c r="C256" s="156"/>
      <c r="D256" s="156"/>
      <c r="E256" s="20" t="s">
        <v>59</v>
      </c>
      <c r="F256" s="77">
        <v>60</v>
      </c>
      <c r="G256" s="36">
        <v>0</v>
      </c>
      <c r="H256" s="66">
        <v>0</v>
      </c>
      <c r="I256" s="36">
        <f>G256+0</f>
        <v>0</v>
      </c>
      <c r="J256" s="66">
        <f>I256/F256*100</f>
        <v>0</v>
      </c>
      <c r="K256" s="36"/>
      <c r="L256" s="66"/>
      <c r="M256" s="36"/>
      <c r="N256" s="36"/>
      <c r="O256" s="185"/>
    </row>
    <row r="257" spans="1:15" ht="69" customHeight="1" x14ac:dyDescent="0.2">
      <c r="A257" s="152"/>
      <c r="B257" s="193"/>
      <c r="C257" s="157"/>
      <c r="D257" s="157"/>
      <c r="E257" s="123" t="s">
        <v>60</v>
      </c>
      <c r="F257" s="77">
        <v>0</v>
      </c>
      <c r="G257" s="41"/>
      <c r="H257" s="43"/>
      <c r="I257" s="41"/>
      <c r="J257" s="43"/>
      <c r="K257" s="41"/>
      <c r="L257" s="43"/>
      <c r="M257" s="41"/>
      <c r="N257" s="43"/>
      <c r="O257" s="185"/>
    </row>
    <row r="258" spans="1:15" ht="15.75" customHeight="1" x14ac:dyDescent="0.2">
      <c r="A258" s="250"/>
      <c r="B258" s="251"/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2"/>
    </row>
    <row r="259" spans="1:15" ht="12.75" customHeight="1" x14ac:dyDescent="0.2">
      <c r="A259" s="150" t="s">
        <v>171</v>
      </c>
      <c r="B259" s="192" t="s">
        <v>172</v>
      </c>
      <c r="C259" s="155" t="s">
        <v>109</v>
      </c>
      <c r="D259" s="155" t="s">
        <v>268</v>
      </c>
      <c r="E259" s="26" t="s">
        <v>55</v>
      </c>
      <c r="F259" s="112">
        <f t="shared" ref="F259:N259" si="37">F261+F262+F263+F264+F265</f>
        <v>2139.3000000000002</v>
      </c>
      <c r="G259" s="53">
        <f t="shared" si="37"/>
        <v>522.91142000000002</v>
      </c>
      <c r="H259" s="53">
        <f t="shared" si="37"/>
        <v>24.44310849343243</v>
      </c>
      <c r="I259" s="53">
        <f t="shared" si="37"/>
        <v>1288.6182100000001</v>
      </c>
      <c r="J259" s="53">
        <f t="shared" si="37"/>
        <v>60.235507408965546</v>
      </c>
      <c r="K259" s="53">
        <f t="shared" si="37"/>
        <v>0</v>
      </c>
      <c r="L259" s="53">
        <f t="shared" si="37"/>
        <v>0</v>
      </c>
      <c r="M259" s="53">
        <f t="shared" si="37"/>
        <v>0</v>
      </c>
      <c r="N259" s="53">
        <f t="shared" si="37"/>
        <v>0</v>
      </c>
      <c r="O259" s="200"/>
    </row>
    <row r="260" spans="1:15" x14ac:dyDescent="0.2">
      <c r="A260" s="151"/>
      <c r="B260" s="193"/>
      <c r="C260" s="156"/>
      <c r="D260" s="156"/>
      <c r="E260" s="24" t="s">
        <v>48</v>
      </c>
      <c r="F260" s="111"/>
      <c r="G260" s="45"/>
      <c r="H260" s="45"/>
      <c r="I260" s="45"/>
      <c r="J260" s="45"/>
      <c r="K260" s="45"/>
      <c r="L260" s="45"/>
      <c r="M260" s="45"/>
      <c r="N260" s="46"/>
      <c r="O260" s="201"/>
    </row>
    <row r="261" spans="1:15" ht="25.5" x14ac:dyDescent="0.2">
      <c r="A261" s="151"/>
      <c r="B261" s="193"/>
      <c r="C261" s="156"/>
      <c r="D261" s="156"/>
      <c r="E261" s="25" t="s">
        <v>56</v>
      </c>
      <c r="F261" s="77">
        <v>0</v>
      </c>
      <c r="G261" s="54"/>
      <c r="H261" s="55"/>
      <c r="I261" s="54"/>
      <c r="J261" s="55"/>
      <c r="K261" s="54"/>
      <c r="L261" s="55"/>
      <c r="M261" s="54"/>
      <c r="N261" s="55"/>
      <c r="O261" s="201"/>
    </row>
    <row r="262" spans="1:15" ht="38.25" x14ac:dyDescent="0.2">
      <c r="A262" s="151"/>
      <c r="B262" s="193"/>
      <c r="C262" s="156"/>
      <c r="D262" s="156"/>
      <c r="E262" s="124" t="s">
        <v>57</v>
      </c>
      <c r="F262" s="77">
        <v>0</v>
      </c>
      <c r="G262" s="54"/>
      <c r="H262" s="55"/>
      <c r="I262" s="54"/>
      <c r="J262" s="55"/>
      <c r="K262" s="54"/>
      <c r="L262" s="55"/>
      <c r="M262" s="54"/>
      <c r="N262" s="55"/>
      <c r="O262" s="201"/>
    </row>
    <row r="263" spans="1:15" ht="38.25" x14ac:dyDescent="0.2">
      <c r="A263" s="151"/>
      <c r="B263" s="193"/>
      <c r="C263" s="156"/>
      <c r="D263" s="156"/>
      <c r="E263" s="123" t="s">
        <v>58</v>
      </c>
      <c r="F263" s="77">
        <v>0</v>
      </c>
      <c r="G263" s="37"/>
      <c r="H263" s="38"/>
      <c r="I263" s="37"/>
      <c r="J263" s="38"/>
      <c r="K263" s="37"/>
      <c r="L263" s="38"/>
      <c r="M263" s="37"/>
      <c r="N263" s="38"/>
      <c r="O263" s="201"/>
    </row>
    <row r="264" spans="1:15" ht="25.5" x14ac:dyDescent="0.2">
      <c r="A264" s="151"/>
      <c r="B264" s="193"/>
      <c r="C264" s="156"/>
      <c r="D264" s="156"/>
      <c r="E264" s="20" t="s">
        <v>59</v>
      </c>
      <c r="F264" s="77">
        <v>2139.3000000000002</v>
      </c>
      <c r="G264" s="36">
        <v>522.91142000000002</v>
      </c>
      <c r="H264" s="66">
        <f>G264/F264*100</f>
        <v>24.44310849343243</v>
      </c>
      <c r="I264" s="36">
        <f>G264+765.70679</f>
        <v>1288.6182100000001</v>
      </c>
      <c r="J264" s="66">
        <f>I264/F264*100</f>
        <v>60.235507408965546</v>
      </c>
      <c r="K264" s="36"/>
      <c r="L264" s="66"/>
      <c r="M264" s="65"/>
      <c r="N264" s="65"/>
      <c r="O264" s="201"/>
    </row>
    <row r="265" spans="1:15" ht="25.5" x14ac:dyDescent="0.2">
      <c r="A265" s="151"/>
      <c r="B265" s="228"/>
      <c r="C265" s="156"/>
      <c r="D265" s="156"/>
      <c r="E265" s="124" t="s">
        <v>60</v>
      </c>
      <c r="F265" s="110">
        <v>0</v>
      </c>
      <c r="G265" s="68"/>
      <c r="H265" s="49"/>
      <c r="I265" s="68"/>
      <c r="J265" s="49"/>
      <c r="K265" s="68"/>
      <c r="L265" s="49"/>
      <c r="M265" s="68"/>
      <c r="N265" s="49"/>
      <c r="O265" s="201"/>
    </row>
    <row r="266" spans="1:15" s="118" customFormat="1" ht="44.25" customHeight="1" x14ac:dyDescent="0.2">
      <c r="A266" s="334" t="s">
        <v>246</v>
      </c>
      <c r="B266" s="335"/>
      <c r="C266" s="335"/>
      <c r="D266" s="335"/>
      <c r="E266" s="335"/>
      <c r="F266" s="335"/>
      <c r="G266" s="335"/>
      <c r="H266" s="335"/>
      <c r="I266" s="335"/>
      <c r="J266" s="335"/>
      <c r="K266" s="335"/>
      <c r="L266" s="335"/>
      <c r="M266" s="335"/>
      <c r="N266" s="335"/>
      <c r="O266" s="336"/>
    </row>
    <row r="267" spans="1:15" s="136" customFormat="1" ht="43.5" customHeight="1" x14ac:dyDescent="0.2">
      <c r="A267" s="311" t="s">
        <v>267</v>
      </c>
      <c r="B267" s="275"/>
      <c r="C267" s="275"/>
      <c r="D267" s="275"/>
      <c r="E267" s="275"/>
      <c r="F267" s="275"/>
      <c r="G267" s="275"/>
      <c r="H267" s="275"/>
      <c r="I267" s="275"/>
      <c r="J267" s="275"/>
      <c r="K267" s="275"/>
      <c r="L267" s="275"/>
      <c r="M267" s="275"/>
      <c r="N267" s="275"/>
      <c r="O267" s="337"/>
    </row>
    <row r="268" spans="1:15" ht="12.75" customHeight="1" x14ac:dyDescent="0.2">
      <c r="A268" s="248" t="s">
        <v>173</v>
      </c>
      <c r="B268" s="249" t="s">
        <v>174</v>
      </c>
      <c r="C268" s="156" t="s">
        <v>109</v>
      </c>
      <c r="D268" s="156" t="s">
        <v>259</v>
      </c>
      <c r="E268" s="71" t="s">
        <v>55</v>
      </c>
      <c r="F268" s="112">
        <f t="shared" ref="F268:N268" si="38">F270+F271+F272+F273+F274</f>
        <v>138</v>
      </c>
      <c r="G268" s="53">
        <f t="shared" si="38"/>
        <v>26.5</v>
      </c>
      <c r="H268" s="53">
        <f t="shared" si="38"/>
        <v>19.202898550724637</v>
      </c>
      <c r="I268" s="53">
        <f t="shared" si="38"/>
        <v>29.54</v>
      </c>
      <c r="J268" s="53">
        <f t="shared" si="38"/>
        <v>21.405797101449274</v>
      </c>
      <c r="K268" s="53">
        <f t="shared" si="38"/>
        <v>0</v>
      </c>
      <c r="L268" s="53">
        <f t="shared" si="38"/>
        <v>0</v>
      </c>
      <c r="M268" s="53">
        <f t="shared" si="38"/>
        <v>0</v>
      </c>
      <c r="N268" s="53">
        <f t="shared" si="38"/>
        <v>0</v>
      </c>
      <c r="O268" s="201"/>
    </row>
    <row r="269" spans="1:15" x14ac:dyDescent="0.2">
      <c r="A269" s="151"/>
      <c r="B269" s="193"/>
      <c r="C269" s="156"/>
      <c r="D269" s="156"/>
      <c r="E269" s="24" t="s">
        <v>48</v>
      </c>
      <c r="F269" s="111"/>
      <c r="G269" s="45"/>
      <c r="H269" s="45"/>
      <c r="I269" s="45"/>
      <c r="J269" s="45"/>
      <c r="K269" s="45"/>
      <c r="L269" s="45"/>
      <c r="M269" s="45"/>
      <c r="N269" s="46"/>
      <c r="O269" s="201"/>
    </row>
    <row r="270" spans="1:15" ht="25.5" x14ac:dyDescent="0.2">
      <c r="A270" s="151"/>
      <c r="B270" s="193"/>
      <c r="C270" s="156"/>
      <c r="D270" s="156"/>
      <c r="E270" s="25" t="s">
        <v>56</v>
      </c>
      <c r="F270" s="77">
        <v>0</v>
      </c>
      <c r="G270" s="54"/>
      <c r="H270" s="55"/>
      <c r="I270" s="54"/>
      <c r="J270" s="55"/>
      <c r="K270" s="54"/>
      <c r="L270" s="55"/>
      <c r="M270" s="54"/>
      <c r="N270" s="55"/>
      <c r="O270" s="201"/>
    </row>
    <row r="271" spans="1:15" ht="38.25" x14ac:dyDescent="0.2">
      <c r="A271" s="151"/>
      <c r="B271" s="193"/>
      <c r="C271" s="156"/>
      <c r="D271" s="156"/>
      <c r="E271" s="124" t="s">
        <v>57</v>
      </c>
      <c r="F271" s="77">
        <v>0</v>
      </c>
      <c r="G271" s="54"/>
      <c r="H271" s="55"/>
      <c r="I271" s="54"/>
      <c r="J271" s="55"/>
      <c r="K271" s="54"/>
      <c r="L271" s="55"/>
      <c r="M271" s="54"/>
      <c r="N271" s="55"/>
      <c r="O271" s="201"/>
    </row>
    <row r="272" spans="1:15" ht="38.25" x14ac:dyDescent="0.2">
      <c r="A272" s="151"/>
      <c r="B272" s="193"/>
      <c r="C272" s="156"/>
      <c r="D272" s="156"/>
      <c r="E272" s="123" t="s">
        <v>58</v>
      </c>
      <c r="F272" s="77">
        <v>0</v>
      </c>
      <c r="G272" s="37"/>
      <c r="H272" s="38"/>
      <c r="I272" s="37"/>
      <c r="J272" s="38"/>
      <c r="K272" s="37"/>
      <c r="L272" s="38"/>
      <c r="M272" s="37"/>
      <c r="N272" s="38"/>
      <c r="O272" s="201"/>
    </row>
    <row r="273" spans="1:15" ht="25.5" x14ac:dyDescent="0.2">
      <c r="A273" s="151"/>
      <c r="B273" s="193"/>
      <c r="C273" s="156"/>
      <c r="D273" s="156"/>
      <c r="E273" s="20" t="s">
        <v>59</v>
      </c>
      <c r="F273" s="77">
        <v>138</v>
      </c>
      <c r="G273" s="36">
        <v>26.5</v>
      </c>
      <c r="H273" s="66">
        <f>G273/F273*100</f>
        <v>19.202898550724637</v>
      </c>
      <c r="I273" s="36">
        <f>G273+3.04</f>
        <v>29.54</v>
      </c>
      <c r="J273" s="66">
        <f>I273/F273*100</f>
        <v>21.405797101449274</v>
      </c>
      <c r="K273" s="36"/>
      <c r="L273" s="66"/>
      <c r="M273" s="65"/>
      <c r="N273" s="65"/>
      <c r="O273" s="201"/>
    </row>
    <row r="274" spans="1:15" ht="25.5" x14ac:dyDescent="0.2">
      <c r="A274" s="152"/>
      <c r="B274" s="193"/>
      <c r="C274" s="157"/>
      <c r="D274" s="157"/>
      <c r="E274" s="123" t="s">
        <v>60</v>
      </c>
      <c r="F274" s="77">
        <v>0</v>
      </c>
      <c r="G274" s="41"/>
      <c r="H274" s="43"/>
      <c r="I274" s="41"/>
      <c r="J274" s="43"/>
      <c r="K274" s="41"/>
      <c r="L274" s="43"/>
      <c r="M274" s="41"/>
      <c r="N274" s="43"/>
      <c r="O274" s="202"/>
    </row>
    <row r="275" spans="1:15" s="67" customFormat="1" ht="30" customHeight="1" x14ac:dyDescent="0.2">
      <c r="A275" s="311" t="s">
        <v>269</v>
      </c>
      <c r="B275" s="312"/>
      <c r="C275" s="312"/>
      <c r="D275" s="312"/>
      <c r="E275" s="312"/>
      <c r="F275" s="312"/>
      <c r="G275" s="312"/>
      <c r="H275" s="312"/>
      <c r="I275" s="312"/>
      <c r="J275" s="312"/>
      <c r="K275" s="312"/>
      <c r="L275" s="312"/>
      <c r="M275" s="312"/>
      <c r="N275" s="312"/>
      <c r="O275" s="313"/>
    </row>
    <row r="276" spans="1:15" ht="12.75" customHeight="1" x14ac:dyDescent="0.2">
      <c r="A276" s="150" t="s">
        <v>176</v>
      </c>
      <c r="B276" s="192" t="s">
        <v>106</v>
      </c>
      <c r="C276" s="155" t="s">
        <v>111</v>
      </c>
      <c r="D276" s="155" t="s">
        <v>111</v>
      </c>
      <c r="E276" s="26" t="s">
        <v>55</v>
      </c>
      <c r="F276" s="112">
        <f t="shared" ref="F276:N276" si="39">F278+F279+F280+F281+F282</f>
        <v>0</v>
      </c>
      <c r="G276" s="53">
        <f t="shared" si="39"/>
        <v>0</v>
      </c>
      <c r="H276" s="53">
        <f t="shared" si="39"/>
        <v>0</v>
      </c>
      <c r="I276" s="53">
        <f t="shared" si="39"/>
        <v>0</v>
      </c>
      <c r="J276" s="53">
        <f t="shared" si="39"/>
        <v>0</v>
      </c>
      <c r="K276" s="53">
        <f t="shared" si="39"/>
        <v>0</v>
      </c>
      <c r="L276" s="53">
        <f t="shared" si="39"/>
        <v>0</v>
      </c>
      <c r="M276" s="53">
        <f t="shared" si="39"/>
        <v>0</v>
      </c>
      <c r="N276" s="53">
        <f t="shared" si="39"/>
        <v>0</v>
      </c>
      <c r="O276" s="203"/>
    </row>
    <row r="277" spans="1:15" ht="12.75" customHeight="1" x14ac:dyDescent="0.2">
      <c r="A277" s="151"/>
      <c r="B277" s="193"/>
      <c r="C277" s="156"/>
      <c r="D277" s="156"/>
      <c r="E277" s="24" t="s">
        <v>48</v>
      </c>
      <c r="F277" s="111"/>
      <c r="G277" s="45"/>
      <c r="H277" s="45"/>
      <c r="I277" s="45"/>
      <c r="J277" s="45"/>
      <c r="K277" s="45"/>
      <c r="L277" s="45"/>
      <c r="M277" s="45"/>
      <c r="N277" s="46"/>
      <c r="O277" s="203"/>
    </row>
    <row r="278" spans="1:15" ht="25.5" x14ac:dyDescent="0.2">
      <c r="A278" s="151"/>
      <c r="B278" s="193"/>
      <c r="C278" s="156"/>
      <c r="D278" s="156"/>
      <c r="E278" s="25" t="s">
        <v>56</v>
      </c>
      <c r="F278" s="77">
        <v>0</v>
      </c>
      <c r="G278" s="54"/>
      <c r="H278" s="55"/>
      <c r="I278" s="54"/>
      <c r="J278" s="55"/>
      <c r="K278" s="54"/>
      <c r="L278" s="55"/>
      <c r="M278" s="54"/>
      <c r="N278" s="55"/>
      <c r="O278" s="203"/>
    </row>
    <row r="279" spans="1:15" ht="38.25" x14ac:dyDescent="0.2">
      <c r="A279" s="151"/>
      <c r="B279" s="193"/>
      <c r="C279" s="156"/>
      <c r="D279" s="156"/>
      <c r="E279" s="124" t="s">
        <v>57</v>
      </c>
      <c r="F279" s="77">
        <v>0</v>
      </c>
      <c r="G279" s="54"/>
      <c r="H279" s="55"/>
      <c r="I279" s="54"/>
      <c r="J279" s="55"/>
      <c r="K279" s="54"/>
      <c r="L279" s="55"/>
      <c r="M279" s="54"/>
      <c r="N279" s="55"/>
      <c r="O279" s="203"/>
    </row>
    <row r="280" spans="1:15" ht="38.25" x14ac:dyDescent="0.2">
      <c r="A280" s="151"/>
      <c r="B280" s="193"/>
      <c r="C280" s="156"/>
      <c r="D280" s="156"/>
      <c r="E280" s="123" t="s">
        <v>58</v>
      </c>
      <c r="F280" s="77">
        <v>0</v>
      </c>
      <c r="G280" s="37"/>
      <c r="H280" s="38"/>
      <c r="I280" s="37"/>
      <c r="J280" s="38"/>
      <c r="K280" s="37"/>
      <c r="L280" s="38"/>
      <c r="M280" s="37"/>
      <c r="N280" s="38"/>
      <c r="O280" s="203"/>
    </row>
    <row r="281" spans="1:15" ht="25.5" x14ac:dyDescent="0.2">
      <c r="A281" s="151"/>
      <c r="B281" s="193"/>
      <c r="C281" s="156"/>
      <c r="D281" s="156"/>
      <c r="E281" s="25" t="s">
        <v>59</v>
      </c>
      <c r="F281" s="77">
        <v>0</v>
      </c>
      <c r="G281" s="36">
        <v>0</v>
      </c>
      <c r="H281" s="36">
        <v>0</v>
      </c>
      <c r="I281" s="36">
        <f>G281+0</f>
        <v>0</v>
      </c>
      <c r="J281" s="36">
        <v>0</v>
      </c>
      <c r="K281" s="36"/>
      <c r="L281" s="36"/>
      <c r="M281" s="36"/>
      <c r="N281" s="36"/>
      <c r="O281" s="203"/>
    </row>
    <row r="282" spans="1:15" ht="25.5" x14ac:dyDescent="0.2">
      <c r="A282" s="152"/>
      <c r="B282" s="193"/>
      <c r="C282" s="157"/>
      <c r="D282" s="157"/>
      <c r="E282" s="123" t="s">
        <v>60</v>
      </c>
      <c r="F282" s="77">
        <v>0</v>
      </c>
      <c r="G282" s="41"/>
      <c r="H282" s="43"/>
      <c r="I282" s="41"/>
      <c r="J282" s="43"/>
      <c r="K282" s="41"/>
      <c r="L282" s="43"/>
      <c r="M282" s="41"/>
      <c r="N282" s="43"/>
      <c r="O282" s="203"/>
    </row>
    <row r="283" spans="1:15" ht="15.75" customHeight="1" x14ac:dyDescent="0.2">
      <c r="A283" s="225"/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  <c r="L283" s="226"/>
      <c r="M283" s="226"/>
      <c r="N283" s="226"/>
      <c r="O283" s="227"/>
    </row>
    <row r="284" spans="1:15" ht="12.75" customHeight="1" x14ac:dyDescent="0.2">
      <c r="A284" s="150" t="s">
        <v>178</v>
      </c>
      <c r="B284" s="192" t="s">
        <v>107</v>
      </c>
      <c r="C284" s="155" t="s">
        <v>109</v>
      </c>
      <c r="D284" s="155" t="s">
        <v>270</v>
      </c>
      <c r="E284" s="26" t="s">
        <v>55</v>
      </c>
      <c r="F284" s="112">
        <f t="shared" ref="F284:N284" si="40">F286+F287+F288+F289+F290</f>
        <v>1272</v>
      </c>
      <c r="G284" s="53">
        <f t="shared" si="40"/>
        <v>205.02153999999999</v>
      </c>
      <c r="H284" s="53">
        <f t="shared" si="40"/>
        <v>16.118045597484276</v>
      </c>
      <c r="I284" s="53">
        <f t="shared" si="40"/>
        <v>500.56118000000004</v>
      </c>
      <c r="J284" s="53">
        <f t="shared" si="40"/>
        <v>39.352294025157235</v>
      </c>
      <c r="K284" s="53">
        <f t="shared" si="40"/>
        <v>0</v>
      </c>
      <c r="L284" s="53">
        <f t="shared" si="40"/>
        <v>0</v>
      </c>
      <c r="M284" s="53">
        <f t="shared" si="40"/>
        <v>0</v>
      </c>
      <c r="N284" s="53">
        <f t="shared" si="40"/>
        <v>0</v>
      </c>
      <c r="O284" s="200"/>
    </row>
    <row r="285" spans="1:15" x14ac:dyDescent="0.2">
      <c r="A285" s="151"/>
      <c r="B285" s="193"/>
      <c r="C285" s="156"/>
      <c r="D285" s="156"/>
      <c r="E285" s="24" t="s">
        <v>48</v>
      </c>
      <c r="F285" s="111"/>
      <c r="G285" s="45"/>
      <c r="H285" s="45"/>
      <c r="I285" s="45"/>
      <c r="J285" s="45"/>
      <c r="K285" s="45"/>
      <c r="L285" s="45"/>
      <c r="M285" s="45"/>
      <c r="N285" s="46"/>
      <c r="O285" s="201"/>
    </row>
    <row r="286" spans="1:15" ht="25.5" x14ac:dyDescent="0.2">
      <c r="A286" s="151"/>
      <c r="B286" s="193"/>
      <c r="C286" s="156"/>
      <c r="D286" s="156"/>
      <c r="E286" s="25" t="s">
        <v>56</v>
      </c>
      <c r="F286" s="77">
        <v>0</v>
      </c>
      <c r="G286" s="54"/>
      <c r="H286" s="55"/>
      <c r="I286" s="54"/>
      <c r="J286" s="55"/>
      <c r="K286" s="54"/>
      <c r="L286" s="55"/>
      <c r="M286" s="54"/>
      <c r="N286" s="55"/>
      <c r="O286" s="201"/>
    </row>
    <row r="287" spans="1:15" ht="38.25" x14ac:dyDescent="0.2">
      <c r="A287" s="151"/>
      <c r="B287" s="193"/>
      <c r="C287" s="156"/>
      <c r="D287" s="156"/>
      <c r="E287" s="124" t="s">
        <v>57</v>
      </c>
      <c r="F287" s="77">
        <v>0</v>
      </c>
      <c r="G287" s="54"/>
      <c r="H287" s="55"/>
      <c r="I287" s="54"/>
      <c r="J287" s="55"/>
      <c r="K287" s="54"/>
      <c r="L287" s="55"/>
      <c r="M287" s="54"/>
      <c r="N287" s="55"/>
      <c r="O287" s="201"/>
    </row>
    <row r="288" spans="1:15" ht="38.25" x14ac:dyDescent="0.2">
      <c r="A288" s="151"/>
      <c r="B288" s="193"/>
      <c r="C288" s="156"/>
      <c r="D288" s="156"/>
      <c r="E288" s="123" t="s">
        <v>58</v>
      </c>
      <c r="F288" s="77">
        <v>0</v>
      </c>
      <c r="G288" s="37"/>
      <c r="H288" s="38"/>
      <c r="I288" s="37"/>
      <c r="J288" s="38"/>
      <c r="K288" s="37"/>
      <c r="L288" s="38"/>
      <c r="M288" s="37"/>
      <c r="N288" s="38"/>
      <c r="O288" s="201"/>
    </row>
    <row r="289" spans="1:15" ht="25.5" x14ac:dyDescent="0.2">
      <c r="A289" s="151"/>
      <c r="B289" s="193"/>
      <c r="C289" s="156"/>
      <c r="D289" s="156"/>
      <c r="E289" s="25" t="s">
        <v>59</v>
      </c>
      <c r="F289" s="77">
        <v>1272</v>
      </c>
      <c r="G289" s="36">
        <v>205.02153999999999</v>
      </c>
      <c r="H289" s="36">
        <f>G289/F289*100</f>
        <v>16.118045597484276</v>
      </c>
      <c r="I289" s="36">
        <f>G289+295.53964</f>
        <v>500.56118000000004</v>
      </c>
      <c r="J289" s="36">
        <f>I289/F289*100</f>
        <v>39.352294025157235</v>
      </c>
      <c r="K289" s="36"/>
      <c r="L289" s="36"/>
      <c r="M289" s="36"/>
      <c r="N289" s="36"/>
      <c r="O289" s="201"/>
    </row>
    <row r="290" spans="1:15" ht="25.5" x14ac:dyDescent="0.2">
      <c r="A290" s="152"/>
      <c r="B290" s="193"/>
      <c r="C290" s="157"/>
      <c r="D290" s="156"/>
      <c r="E290" s="123" t="s">
        <v>60</v>
      </c>
      <c r="F290" s="77">
        <v>0</v>
      </c>
      <c r="G290" s="41"/>
      <c r="H290" s="43"/>
      <c r="I290" s="41"/>
      <c r="J290" s="43"/>
      <c r="K290" s="41"/>
      <c r="L290" s="43"/>
      <c r="M290" s="41"/>
      <c r="N290" s="43"/>
      <c r="O290" s="202"/>
    </row>
    <row r="291" spans="1:15" s="116" customFormat="1" ht="26.25" customHeight="1" x14ac:dyDescent="0.2">
      <c r="A291" s="308" t="s">
        <v>271</v>
      </c>
      <c r="B291" s="309"/>
      <c r="C291" s="309"/>
      <c r="D291" s="309"/>
      <c r="E291" s="309"/>
      <c r="F291" s="309"/>
      <c r="G291" s="309"/>
      <c r="H291" s="309"/>
      <c r="I291" s="309"/>
      <c r="J291" s="309"/>
      <c r="K291" s="309"/>
      <c r="L291" s="309"/>
      <c r="M291" s="309"/>
      <c r="N291" s="309"/>
      <c r="O291" s="310"/>
    </row>
    <row r="292" spans="1:15" ht="12.75" customHeight="1" x14ac:dyDescent="0.2">
      <c r="A292" s="150" t="s">
        <v>177</v>
      </c>
      <c r="B292" s="192" t="s">
        <v>93</v>
      </c>
      <c r="C292" s="155" t="s">
        <v>110</v>
      </c>
      <c r="D292" s="155" t="s">
        <v>111</v>
      </c>
      <c r="E292" s="26" t="s">
        <v>55</v>
      </c>
      <c r="F292" s="112">
        <f t="shared" ref="F292:N292" si="41">F294+F295+F296+F297+F298</f>
        <v>17</v>
      </c>
      <c r="G292" s="53">
        <f t="shared" si="41"/>
        <v>0</v>
      </c>
      <c r="H292" s="53">
        <f t="shared" si="41"/>
        <v>0</v>
      </c>
      <c r="I292" s="53">
        <f t="shared" si="41"/>
        <v>0</v>
      </c>
      <c r="J292" s="53">
        <f t="shared" si="41"/>
        <v>0</v>
      </c>
      <c r="K292" s="53">
        <f t="shared" si="41"/>
        <v>0</v>
      </c>
      <c r="L292" s="53">
        <f t="shared" si="41"/>
        <v>0</v>
      </c>
      <c r="M292" s="53">
        <f t="shared" si="41"/>
        <v>0</v>
      </c>
      <c r="N292" s="53">
        <f t="shared" si="41"/>
        <v>0</v>
      </c>
      <c r="O292" s="185"/>
    </row>
    <row r="293" spans="1:15" x14ac:dyDescent="0.2">
      <c r="A293" s="151"/>
      <c r="B293" s="193"/>
      <c r="C293" s="156"/>
      <c r="D293" s="156"/>
      <c r="E293" s="24" t="s">
        <v>48</v>
      </c>
      <c r="F293" s="111"/>
      <c r="G293" s="45"/>
      <c r="H293" s="45"/>
      <c r="I293" s="45"/>
      <c r="J293" s="45"/>
      <c r="K293" s="45"/>
      <c r="L293" s="45"/>
      <c r="M293" s="45"/>
      <c r="N293" s="46"/>
      <c r="O293" s="185"/>
    </row>
    <row r="294" spans="1:15" ht="25.5" x14ac:dyDescent="0.2">
      <c r="A294" s="151"/>
      <c r="B294" s="193"/>
      <c r="C294" s="156"/>
      <c r="D294" s="156"/>
      <c r="E294" s="25" t="s">
        <v>56</v>
      </c>
      <c r="F294" s="77">
        <v>0</v>
      </c>
      <c r="G294" s="54"/>
      <c r="H294" s="55"/>
      <c r="I294" s="54"/>
      <c r="J294" s="55"/>
      <c r="K294" s="54"/>
      <c r="L294" s="55"/>
      <c r="M294" s="54"/>
      <c r="N294" s="55"/>
      <c r="O294" s="185"/>
    </row>
    <row r="295" spans="1:15" ht="38.25" x14ac:dyDescent="0.2">
      <c r="A295" s="151"/>
      <c r="B295" s="193"/>
      <c r="C295" s="156"/>
      <c r="D295" s="156"/>
      <c r="E295" s="124" t="s">
        <v>57</v>
      </c>
      <c r="F295" s="77">
        <v>0</v>
      </c>
      <c r="G295" s="54"/>
      <c r="H295" s="55"/>
      <c r="I295" s="54"/>
      <c r="J295" s="55"/>
      <c r="K295" s="54"/>
      <c r="L295" s="55"/>
      <c r="M295" s="54"/>
      <c r="N295" s="55"/>
      <c r="O295" s="185"/>
    </row>
    <row r="296" spans="1:15" ht="38.25" x14ac:dyDescent="0.2">
      <c r="A296" s="151"/>
      <c r="B296" s="193"/>
      <c r="C296" s="156"/>
      <c r="D296" s="156"/>
      <c r="E296" s="123" t="s">
        <v>58</v>
      </c>
      <c r="F296" s="77">
        <v>0</v>
      </c>
      <c r="G296" s="37"/>
      <c r="H296" s="38"/>
      <c r="I296" s="37"/>
      <c r="J296" s="38"/>
      <c r="K296" s="37"/>
      <c r="L296" s="38"/>
      <c r="M296" s="37"/>
      <c r="N296" s="38"/>
      <c r="O296" s="185"/>
    </row>
    <row r="297" spans="1:15" ht="25.5" x14ac:dyDescent="0.2">
      <c r="A297" s="151"/>
      <c r="B297" s="193"/>
      <c r="C297" s="156"/>
      <c r="D297" s="156"/>
      <c r="E297" s="25" t="s">
        <v>59</v>
      </c>
      <c r="F297" s="77">
        <v>17</v>
      </c>
      <c r="G297" s="36">
        <v>0</v>
      </c>
      <c r="H297" s="36">
        <v>0</v>
      </c>
      <c r="I297" s="36">
        <f>G297+0</f>
        <v>0</v>
      </c>
      <c r="J297" s="36">
        <f>I297/F297*100</f>
        <v>0</v>
      </c>
      <c r="K297" s="36"/>
      <c r="L297" s="36"/>
      <c r="M297" s="69"/>
      <c r="N297" s="36"/>
      <c r="O297" s="185"/>
    </row>
    <row r="298" spans="1:15" ht="25.5" x14ac:dyDescent="0.2">
      <c r="A298" s="152"/>
      <c r="B298" s="193"/>
      <c r="C298" s="157"/>
      <c r="D298" s="157"/>
      <c r="E298" s="123" t="s">
        <v>60</v>
      </c>
      <c r="F298" s="77">
        <v>0</v>
      </c>
      <c r="G298" s="41"/>
      <c r="H298" s="43"/>
      <c r="I298" s="41"/>
      <c r="J298" s="43"/>
      <c r="K298" s="41"/>
      <c r="L298" s="43"/>
      <c r="M298" s="41"/>
      <c r="N298" s="43"/>
      <c r="O298" s="185"/>
    </row>
    <row r="299" spans="1:15" ht="15.75" customHeight="1" x14ac:dyDescent="0.2">
      <c r="A299" s="225"/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  <c r="L299" s="226"/>
      <c r="M299" s="226"/>
      <c r="N299" s="226"/>
      <c r="O299" s="227"/>
    </row>
    <row r="300" spans="1:15" ht="12.75" customHeight="1" x14ac:dyDescent="0.2">
      <c r="A300" s="150" t="s">
        <v>179</v>
      </c>
      <c r="B300" s="169" t="s">
        <v>180</v>
      </c>
      <c r="C300" s="170"/>
      <c r="D300" s="171"/>
      <c r="E300" s="18" t="s">
        <v>55</v>
      </c>
      <c r="F300" s="77">
        <f t="shared" ref="F300:N300" si="42">F302+F303+F304+F305+F306</f>
        <v>4068.3</v>
      </c>
      <c r="G300" s="36">
        <f t="shared" si="42"/>
        <v>4068.2971499999999</v>
      </c>
      <c r="H300" s="36">
        <f t="shared" si="42"/>
        <v>99.999929946169146</v>
      </c>
      <c r="I300" s="36">
        <f t="shared" si="42"/>
        <v>4068.2971499999999</v>
      </c>
      <c r="J300" s="36">
        <f t="shared" si="42"/>
        <v>99.999929946169146</v>
      </c>
      <c r="K300" s="36">
        <f t="shared" si="42"/>
        <v>0</v>
      </c>
      <c r="L300" s="36">
        <f t="shared" si="42"/>
        <v>0</v>
      </c>
      <c r="M300" s="36">
        <f t="shared" si="42"/>
        <v>0</v>
      </c>
      <c r="N300" s="36">
        <f t="shared" si="42"/>
        <v>0</v>
      </c>
      <c r="O300" s="178"/>
    </row>
    <row r="301" spans="1:15" ht="21" customHeight="1" x14ac:dyDescent="0.2">
      <c r="A301" s="151"/>
      <c r="B301" s="172"/>
      <c r="C301" s="173"/>
      <c r="D301" s="174"/>
      <c r="E301" s="19" t="s">
        <v>48</v>
      </c>
      <c r="F301" s="109"/>
      <c r="G301" s="44"/>
      <c r="H301" s="44"/>
      <c r="I301" s="44"/>
      <c r="J301" s="44"/>
      <c r="K301" s="44"/>
      <c r="L301" s="44"/>
      <c r="M301" s="44"/>
      <c r="N301" s="44"/>
      <c r="O301" s="179"/>
    </row>
    <row r="302" spans="1:15" ht="25.5" x14ac:dyDescent="0.2">
      <c r="A302" s="151"/>
      <c r="B302" s="172"/>
      <c r="C302" s="173"/>
      <c r="D302" s="174"/>
      <c r="E302" s="20" t="s">
        <v>56</v>
      </c>
      <c r="F302" s="77">
        <v>0</v>
      </c>
      <c r="G302" s="36"/>
      <c r="H302" s="36"/>
      <c r="I302" s="36"/>
      <c r="J302" s="36"/>
      <c r="K302" s="36"/>
      <c r="L302" s="36"/>
      <c r="M302" s="36"/>
      <c r="N302" s="36"/>
      <c r="O302" s="179"/>
    </row>
    <row r="303" spans="1:15" ht="38.25" x14ac:dyDescent="0.2">
      <c r="A303" s="151"/>
      <c r="B303" s="172"/>
      <c r="C303" s="173"/>
      <c r="D303" s="174"/>
      <c r="E303" s="21" t="s">
        <v>57</v>
      </c>
      <c r="F303" s="77">
        <v>0</v>
      </c>
      <c r="G303" s="36"/>
      <c r="H303" s="36"/>
      <c r="I303" s="36"/>
      <c r="J303" s="36"/>
      <c r="K303" s="36"/>
      <c r="L303" s="36"/>
      <c r="M303" s="36"/>
      <c r="N303" s="36"/>
      <c r="O303" s="179"/>
    </row>
    <row r="304" spans="1:15" ht="44.25" customHeight="1" x14ac:dyDescent="0.2">
      <c r="A304" s="151"/>
      <c r="B304" s="172"/>
      <c r="C304" s="173"/>
      <c r="D304" s="174"/>
      <c r="E304" s="22" t="s">
        <v>58</v>
      </c>
      <c r="F304" s="77">
        <v>0</v>
      </c>
      <c r="G304" s="36"/>
      <c r="H304" s="36"/>
      <c r="I304" s="36"/>
      <c r="J304" s="36"/>
      <c r="K304" s="36"/>
      <c r="L304" s="36"/>
      <c r="M304" s="36"/>
      <c r="N304" s="36"/>
      <c r="O304" s="179"/>
    </row>
    <row r="305" spans="1:15" ht="25.5" x14ac:dyDescent="0.2">
      <c r="A305" s="151"/>
      <c r="B305" s="172"/>
      <c r="C305" s="173"/>
      <c r="D305" s="174"/>
      <c r="E305" s="20" t="s">
        <v>59</v>
      </c>
      <c r="F305" s="77">
        <f t="shared" ref="F305:N305" si="43">F312</f>
        <v>4068.3</v>
      </c>
      <c r="G305" s="65">
        <f t="shared" si="43"/>
        <v>4068.2971499999999</v>
      </c>
      <c r="H305" s="65">
        <f t="shared" si="43"/>
        <v>99.999929946169146</v>
      </c>
      <c r="I305" s="65">
        <f t="shared" si="43"/>
        <v>4068.2971499999999</v>
      </c>
      <c r="J305" s="65">
        <f t="shared" si="43"/>
        <v>99.999929946169146</v>
      </c>
      <c r="K305" s="65">
        <f t="shared" si="43"/>
        <v>0</v>
      </c>
      <c r="L305" s="65">
        <f t="shared" si="43"/>
        <v>0</v>
      </c>
      <c r="M305" s="65">
        <f t="shared" si="43"/>
        <v>0</v>
      </c>
      <c r="N305" s="65">
        <f t="shared" si="43"/>
        <v>0</v>
      </c>
      <c r="O305" s="179"/>
    </row>
    <row r="306" spans="1:15" ht="30" customHeight="1" x14ac:dyDescent="0.2">
      <c r="A306" s="152"/>
      <c r="B306" s="175"/>
      <c r="C306" s="176"/>
      <c r="D306" s="177"/>
      <c r="E306" s="22" t="s">
        <v>60</v>
      </c>
      <c r="F306" s="77">
        <v>0</v>
      </c>
      <c r="G306" s="36"/>
      <c r="H306" s="36"/>
      <c r="I306" s="36"/>
      <c r="J306" s="36"/>
      <c r="K306" s="36"/>
      <c r="L306" s="36"/>
      <c r="M306" s="36"/>
      <c r="N306" s="36"/>
      <c r="O306" s="180"/>
    </row>
    <row r="307" spans="1:15" ht="12.75" customHeight="1" x14ac:dyDescent="0.2">
      <c r="A307" s="150" t="s">
        <v>138</v>
      </c>
      <c r="B307" s="266" t="s">
        <v>181</v>
      </c>
      <c r="C307" s="170"/>
      <c r="D307" s="171"/>
      <c r="E307" s="26" t="s">
        <v>55</v>
      </c>
      <c r="F307" s="112">
        <f t="shared" ref="F307:N307" si="44">F309+F310+F311+F312+F313</f>
        <v>4068.3</v>
      </c>
      <c r="G307" s="53">
        <f t="shared" si="44"/>
        <v>4068.2971499999999</v>
      </c>
      <c r="H307" s="53">
        <f t="shared" si="44"/>
        <v>99.999929946169146</v>
      </c>
      <c r="I307" s="53">
        <f t="shared" si="44"/>
        <v>4068.2971499999999</v>
      </c>
      <c r="J307" s="53">
        <f t="shared" si="44"/>
        <v>99.999929946169146</v>
      </c>
      <c r="K307" s="53">
        <f t="shared" si="44"/>
        <v>0</v>
      </c>
      <c r="L307" s="53">
        <f t="shared" si="44"/>
        <v>0</v>
      </c>
      <c r="M307" s="53">
        <f t="shared" si="44"/>
        <v>0</v>
      </c>
      <c r="N307" s="53">
        <f t="shared" si="44"/>
        <v>0</v>
      </c>
      <c r="O307" s="269"/>
    </row>
    <row r="308" spans="1:15" x14ac:dyDescent="0.2">
      <c r="A308" s="248"/>
      <c r="B308" s="267"/>
      <c r="C308" s="173"/>
      <c r="D308" s="174"/>
      <c r="E308" s="24" t="s">
        <v>48</v>
      </c>
      <c r="F308" s="111"/>
      <c r="G308" s="45"/>
      <c r="H308" s="45"/>
      <c r="I308" s="45"/>
      <c r="J308" s="45"/>
      <c r="K308" s="45"/>
      <c r="L308" s="45"/>
      <c r="M308" s="45"/>
      <c r="N308" s="46"/>
      <c r="O308" s="270"/>
    </row>
    <row r="309" spans="1:15" ht="25.5" x14ac:dyDescent="0.2">
      <c r="A309" s="248"/>
      <c r="B309" s="267"/>
      <c r="C309" s="173"/>
      <c r="D309" s="174"/>
      <c r="E309" s="25" t="s">
        <v>56</v>
      </c>
      <c r="F309" s="77">
        <v>0</v>
      </c>
      <c r="G309" s="54"/>
      <c r="H309" s="55"/>
      <c r="I309" s="54"/>
      <c r="J309" s="55"/>
      <c r="K309" s="54"/>
      <c r="L309" s="55"/>
      <c r="M309" s="54"/>
      <c r="N309" s="55"/>
      <c r="O309" s="270"/>
    </row>
    <row r="310" spans="1:15" ht="38.25" x14ac:dyDescent="0.2">
      <c r="A310" s="248"/>
      <c r="B310" s="267"/>
      <c r="C310" s="173"/>
      <c r="D310" s="174"/>
      <c r="E310" s="124" t="s">
        <v>57</v>
      </c>
      <c r="F310" s="77">
        <v>0</v>
      </c>
      <c r="G310" s="54"/>
      <c r="H310" s="55"/>
      <c r="I310" s="54"/>
      <c r="J310" s="55"/>
      <c r="K310" s="54"/>
      <c r="L310" s="55"/>
      <c r="M310" s="54"/>
      <c r="N310" s="55"/>
      <c r="O310" s="270"/>
    </row>
    <row r="311" spans="1:15" ht="38.25" x14ac:dyDescent="0.2">
      <c r="A311" s="248"/>
      <c r="B311" s="267"/>
      <c r="C311" s="173"/>
      <c r="D311" s="174"/>
      <c r="E311" s="123" t="s">
        <v>58</v>
      </c>
      <c r="F311" s="77">
        <v>0</v>
      </c>
      <c r="G311" s="37"/>
      <c r="H311" s="38"/>
      <c r="I311" s="37"/>
      <c r="J311" s="38"/>
      <c r="K311" s="37"/>
      <c r="L311" s="38"/>
      <c r="M311" s="37"/>
      <c r="N311" s="38"/>
      <c r="O311" s="270"/>
    </row>
    <row r="312" spans="1:15" ht="25.5" x14ac:dyDescent="0.2">
      <c r="A312" s="248"/>
      <c r="B312" s="267"/>
      <c r="C312" s="173"/>
      <c r="D312" s="174"/>
      <c r="E312" s="25" t="s">
        <v>59</v>
      </c>
      <c r="F312" s="77">
        <f t="shared" ref="F312:N312" si="45">F319+F326+F333</f>
        <v>4068.3</v>
      </c>
      <c r="G312" s="36">
        <f t="shared" si="45"/>
        <v>4068.2971499999999</v>
      </c>
      <c r="H312" s="36">
        <f t="shared" si="45"/>
        <v>99.999929946169146</v>
      </c>
      <c r="I312" s="36">
        <f t="shared" si="45"/>
        <v>4068.2971499999999</v>
      </c>
      <c r="J312" s="36">
        <f t="shared" si="45"/>
        <v>99.999929946169146</v>
      </c>
      <c r="K312" s="36">
        <f t="shared" si="45"/>
        <v>0</v>
      </c>
      <c r="L312" s="36">
        <f t="shared" si="45"/>
        <v>0</v>
      </c>
      <c r="M312" s="36">
        <f t="shared" si="45"/>
        <v>0</v>
      </c>
      <c r="N312" s="36">
        <f t="shared" si="45"/>
        <v>0</v>
      </c>
      <c r="O312" s="270"/>
    </row>
    <row r="313" spans="1:15" ht="25.5" x14ac:dyDescent="0.2">
      <c r="A313" s="248"/>
      <c r="B313" s="268"/>
      <c r="C313" s="176"/>
      <c r="D313" s="177"/>
      <c r="E313" s="123" t="s">
        <v>60</v>
      </c>
      <c r="F313" s="77">
        <v>0</v>
      </c>
      <c r="G313" s="41"/>
      <c r="H313" s="43"/>
      <c r="I313" s="41"/>
      <c r="J313" s="43"/>
      <c r="K313" s="41"/>
      <c r="L313" s="43"/>
      <c r="M313" s="41"/>
      <c r="N313" s="43"/>
      <c r="O313" s="270"/>
    </row>
    <row r="314" spans="1:15" ht="12.75" customHeight="1" x14ac:dyDescent="0.2">
      <c r="A314" s="248"/>
      <c r="B314" s="192" t="s">
        <v>182</v>
      </c>
      <c r="C314" s="231" t="s">
        <v>111</v>
      </c>
      <c r="D314" s="231" t="s">
        <v>111</v>
      </c>
      <c r="E314" s="26" t="s">
        <v>55</v>
      </c>
      <c r="F314" s="112">
        <f t="shared" ref="F314:N314" si="46">F316+F317+F318+F319+F320</f>
        <v>0</v>
      </c>
      <c r="G314" s="53">
        <f t="shared" si="46"/>
        <v>0</v>
      </c>
      <c r="H314" s="53">
        <f t="shared" si="46"/>
        <v>0</v>
      </c>
      <c r="I314" s="53">
        <f t="shared" si="46"/>
        <v>0</v>
      </c>
      <c r="J314" s="53">
        <f t="shared" si="46"/>
        <v>0</v>
      </c>
      <c r="K314" s="53">
        <f t="shared" si="46"/>
        <v>0</v>
      </c>
      <c r="L314" s="53">
        <f t="shared" si="46"/>
        <v>0</v>
      </c>
      <c r="M314" s="53">
        <f t="shared" si="46"/>
        <v>0</v>
      </c>
      <c r="N314" s="53">
        <f t="shared" si="46"/>
        <v>0</v>
      </c>
      <c r="O314" s="270"/>
    </row>
    <row r="315" spans="1:15" x14ac:dyDescent="0.2">
      <c r="A315" s="248"/>
      <c r="B315" s="193"/>
      <c r="C315" s="232"/>
      <c r="D315" s="232"/>
      <c r="E315" s="24" t="s">
        <v>48</v>
      </c>
      <c r="F315" s="111"/>
      <c r="G315" s="45"/>
      <c r="H315" s="45"/>
      <c r="I315" s="45"/>
      <c r="J315" s="45"/>
      <c r="K315" s="45"/>
      <c r="L315" s="45"/>
      <c r="M315" s="45"/>
      <c r="N315" s="46"/>
      <c r="O315" s="270"/>
    </row>
    <row r="316" spans="1:15" ht="25.5" x14ac:dyDescent="0.2">
      <c r="A316" s="248"/>
      <c r="B316" s="193"/>
      <c r="C316" s="232"/>
      <c r="D316" s="232"/>
      <c r="E316" s="25" t="s">
        <v>56</v>
      </c>
      <c r="F316" s="77">
        <v>0</v>
      </c>
      <c r="G316" s="54"/>
      <c r="H316" s="55"/>
      <c r="I316" s="54"/>
      <c r="J316" s="55"/>
      <c r="K316" s="54"/>
      <c r="L316" s="55"/>
      <c r="M316" s="54"/>
      <c r="N316" s="55"/>
      <c r="O316" s="270"/>
    </row>
    <row r="317" spans="1:15" ht="38.25" x14ac:dyDescent="0.2">
      <c r="A317" s="248"/>
      <c r="B317" s="193"/>
      <c r="C317" s="232"/>
      <c r="D317" s="232"/>
      <c r="E317" s="124" t="s">
        <v>57</v>
      </c>
      <c r="F317" s="77">
        <v>0</v>
      </c>
      <c r="G317" s="54"/>
      <c r="H317" s="55"/>
      <c r="I317" s="54"/>
      <c r="J317" s="55"/>
      <c r="K317" s="54"/>
      <c r="L317" s="55"/>
      <c r="M317" s="54"/>
      <c r="N317" s="55"/>
      <c r="O317" s="270"/>
    </row>
    <row r="318" spans="1:15" ht="38.25" x14ac:dyDescent="0.2">
      <c r="A318" s="248"/>
      <c r="B318" s="193"/>
      <c r="C318" s="232"/>
      <c r="D318" s="232"/>
      <c r="E318" s="123" t="s">
        <v>58</v>
      </c>
      <c r="F318" s="77">
        <v>0</v>
      </c>
      <c r="G318" s="37"/>
      <c r="H318" s="38"/>
      <c r="I318" s="37"/>
      <c r="J318" s="38"/>
      <c r="K318" s="37"/>
      <c r="L318" s="38"/>
      <c r="M318" s="37"/>
      <c r="N318" s="38"/>
      <c r="O318" s="270"/>
    </row>
    <row r="319" spans="1:15" ht="25.5" x14ac:dyDescent="0.2">
      <c r="A319" s="248"/>
      <c r="B319" s="193"/>
      <c r="C319" s="232"/>
      <c r="D319" s="232"/>
      <c r="E319" s="25" t="s">
        <v>59</v>
      </c>
      <c r="F319" s="77">
        <v>0</v>
      </c>
      <c r="G319" s="36">
        <v>0</v>
      </c>
      <c r="H319" s="36">
        <v>0</v>
      </c>
      <c r="I319" s="36">
        <v>0</v>
      </c>
      <c r="J319" s="36">
        <v>0</v>
      </c>
      <c r="K319" s="36"/>
      <c r="L319" s="36"/>
      <c r="M319" s="36"/>
      <c r="N319" s="36"/>
      <c r="O319" s="270"/>
    </row>
    <row r="320" spans="1:15" ht="25.5" x14ac:dyDescent="0.2">
      <c r="A320" s="248"/>
      <c r="B320" s="193"/>
      <c r="C320" s="233"/>
      <c r="D320" s="233"/>
      <c r="E320" s="123" t="s">
        <v>60</v>
      </c>
      <c r="F320" s="77">
        <v>0</v>
      </c>
      <c r="G320" s="41"/>
      <c r="H320" s="43"/>
      <c r="I320" s="41"/>
      <c r="J320" s="43"/>
      <c r="K320" s="41"/>
      <c r="L320" s="43"/>
      <c r="M320" s="41"/>
      <c r="N320" s="43"/>
      <c r="O320" s="270"/>
    </row>
    <row r="321" spans="1:15" ht="12.75" customHeight="1" x14ac:dyDescent="0.2">
      <c r="A321" s="248"/>
      <c r="B321" s="192" t="s">
        <v>183</v>
      </c>
      <c r="C321" s="231" t="s">
        <v>111</v>
      </c>
      <c r="D321" s="231" t="s">
        <v>111</v>
      </c>
      <c r="E321" s="26" t="s">
        <v>55</v>
      </c>
      <c r="F321" s="112">
        <f t="shared" ref="F321:N321" si="47">F323+F324+F325+F326+F327</f>
        <v>0</v>
      </c>
      <c r="G321" s="53">
        <f t="shared" si="47"/>
        <v>0</v>
      </c>
      <c r="H321" s="53">
        <f t="shared" si="47"/>
        <v>0</v>
      </c>
      <c r="I321" s="53">
        <f t="shared" si="47"/>
        <v>0</v>
      </c>
      <c r="J321" s="53">
        <f t="shared" si="47"/>
        <v>0</v>
      </c>
      <c r="K321" s="53">
        <f t="shared" si="47"/>
        <v>0</v>
      </c>
      <c r="L321" s="53">
        <f t="shared" si="47"/>
        <v>0</v>
      </c>
      <c r="M321" s="53">
        <f t="shared" si="47"/>
        <v>0</v>
      </c>
      <c r="N321" s="53">
        <f t="shared" si="47"/>
        <v>0</v>
      </c>
      <c r="O321" s="270"/>
    </row>
    <row r="322" spans="1:15" x14ac:dyDescent="0.2">
      <c r="A322" s="248"/>
      <c r="B322" s="193"/>
      <c r="C322" s="232"/>
      <c r="D322" s="232"/>
      <c r="E322" s="24" t="s">
        <v>48</v>
      </c>
      <c r="F322" s="111"/>
      <c r="G322" s="45"/>
      <c r="H322" s="45"/>
      <c r="I322" s="45"/>
      <c r="J322" s="45"/>
      <c r="K322" s="45"/>
      <c r="L322" s="45"/>
      <c r="M322" s="45"/>
      <c r="N322" s="46"/>
      <c r="O322" s="270"/>
    </row>
    <row r="323" spans="1:15" ht="25.5" x14ac:dyDescent="0.2">
      <c r="A323" s="248"/>
      <c r="B323" s="193"/>
      <c r="C323" s="232"/>
      <c r="D323" s="232"/>
      <c r="E323" s="25" t="s">
        <v>56</v>
      </c>
      <c r="F323" s="77">
        <v>0</v>
      </c>
      <c r="G323" s="54"/>
      <c r="H323" s="55"/>
      <c r="I323" s="54"/>
      <c r="J323" s="55"/>
      <c r="K323" s="54"/>
      <c r="L323" s="55"/>
      <c r="M323" s="54"/>
      <c r="N323" s="55"/>
      <c r="O323" s="270"/>
    </row>
    <row r="324" spans="1:15" ht="38.25" x14ac:dyDescent="0.2">
      <c r="A324" s="248"/>
      <c r="B324" s="193"/>
      <c r="C324" s="232"/>
      <c r="D324" s="232"/>
      <c r="E324" s="124" t="s">
        <v>57</v>
      </c>
      <c r="F324" s="77">
        <v>0</v>
      </c>
      <c r="G324" s="56">
        <v>0</v>
      </c>
      <c r="H324" s="58">
        <v>0</v>
      </c>
      <c r="I324" s="56">
        <v>0</v>
      </c>
      <c r="J324" s="58">
        <v>0</v>
      </c>
      <c r="K324" s="56"/>
      <c r="L324" s="58"/>
      <c r="M324" s="56"/>
      <c r="N324" s="58"/>
      <c r="O324" s="270"/>
    </row>
    <row r="325" spans="1:15" ht="38.25" x14ac:dyDescent="0.2">
      <c r="A325" s="248"/>
      <c r="B325" s="193"/>
      <c r="C325" s="232"/>
      <c r="D325" s="232"/>
      <c r="E325" s="123" t="s">
        <v>58</v>
      </c>
      <c r="F325" s="77">
        <v>0</v>
      </c>
      <c r="G325" s="37"/>
      <c r="H325" s="38"/>
      <c r="I325" s="37"/>
      <c r="J325" s="38"/>
      <c r="K325" s="37"/>
      <c r="L325" s="38"/>
      <c r="M325" s="37"/>
      <c r="N325" s="38"/>
      <c r="O325" s="270"/>
    </row>
    <row r="326" spans="1:15" ht="25.5" x14ac:dyDescent="0.2">
      <c r="A326" s="248"/>
      <c r="B326" s="193"/>
      <c r="C326" s="232"/>
      <c r="D326" s="232"/>
      <c r="E326" s="25" t="s">
        <v>59</v>
      </c>
      <c r="F326" s="77">
        <v>0</v>
      </c>
      <c r="G326" s="36"/>
      <c r="H326" s="36"/>
      <c r="I326" s="36"/>
      <c r="J326" s="36"/>
      <c r="K326" s="36"/>
      <c r="L326" s="36"/>
      <c r="M326" s="36"/>
      <c r="N326" s="36"/>
      <c r="O326" s="270"/>
    </row>
    <row r="327" spans="1:15" ht="12.75" customHeight="1" x14ac:dyDescent="0.2">
      <c r="A327" s="248"/>
      <c r="B327" s="193"/>
      <c r="C327" s="233"/>
      <c r="D327" s="233"/>
      <c r="E327" s="123" t="s">
        <v>60</v>
      </c>
      <c r="F327" s="77">
        <v>0</v>
      </c>
      <c r="G327" s="41"/>
      <c r="H327" s="43"/>
      <c r="I327" s="41"/>
      <c r="J327" s="43"/>
      <c r="K327" s="41"/>
      <c r="L327" s="43"/>
      <c r="M327" s="41"/>
      <c r="N327" s="43"/>
      <c r="O327" s="270"/>
    </row>
    <row r="328" spans="1:15" ht="12.75" customHeight="1" x14ac:dyDescent="0.2">
      <c r="A328" s="248"/>
      <c r="B328" s="192" t="s">
        <v>184</v>
      </c>
      <c r="C328" s="155" t="s">
        <v>14</v>
      </c>
      <c r="D328" s="155" t="s">
        <v>14</v>
      </c>
      <c r="E328" s="26" t="s">
        <v>55</v>
      </c>
      <c r="F328" s="112">
        <f t="shared" ref="F328:N328" si="48">F330+F331+F332+F333+F334</f>
        <v>4068.3</v>
      </c>
      <c r="G328" s="53">
        <f t="shared" si="48"/>
        <v>4068.2971499999999</v>
      </c>
      <c r="H328" s="53">
        <f t="shared" si="48"/>
        <v>99.999929946169146</v>
      </c>
      <c r="I328" s="53">
        <f t="shared" si="48"/>
        <v>4068.2971499999999</v>
      </c>
      <c r="J328" s="53">
        <f t="shared" si="48"/>
        <v>99.999929946169146</v>
      </c>
      <c r="K328" s="53">
        <f t="shared" si="48"/>
        <v>0</v>
      </c>
      <c r="L328" s="53">
        <f t="shared" si="48"/>
        <v>0</v>
      </c>
      <c r="M328" s="53">
        <f t="shared" si="48"/>
        <v>0</v>
      </c>
      <c r="N328" s="53">
        <f t="shared" si="48"/>
        <v>0</v>
      </c>
      <c r="O328" s="270"/>
    </row>
    <row r="329" spans="1:15" x14ac:dyDescent="0.2">
      <c r="A329" s="248"/>
      <c r="B329" s="193"/>
      <c r="C329" s="156"/>
      <c r="D329" s="156"/>
      <c r="E329" s="24" t="s">
        <v>48</v>
      </c>
      <c r="F329" s="111"/>
      <c r="G329" s="45"/>
      <c r="H329" s="45"/>
      <c r="I329" s="45"/>
      <c r="J329" s="45"/>
      <c r="K329" s="45"/>
      <c r="L329" s="45"/>
      <c r="M329" s="45"/>
      <c r="N329" s="46"/>
      <c r="O329" s="270"/>
    </row>
    <row r="330" spans="1:15" ht="25.5" x14ac:dyDescent="0.2">
      <c r="A330" s="248"/>
      <c r="B330" s="193"/>
      <c r="C330" s="156"/>
      <c r="D330" s="156"/>
      <c r="E330" s="25" t="s">
        <v>56</v>
      </c>
      <c r="F330" s="77">
        <v>0</v>
      </c>
      <c r="G330" s="54"/>
      <c r="H330" s="55"/>
      <c r="I330" s="54"/>
      <c r="J330" s="55"/>
      <c r="K330" s="54"/>
      <c r="L330" s="55"/>
      <c r="M330" s="54"/>
      <c r="N330" s="55"/>
      <c r="O330" s="270"/>
    </row>
    <row r="331" spans="1:15" ht="38.25" x14ac:dyDescent="0.2">
      <c r="A331" s="248"/>
      <c r="B331" s="193"/>
      <c r="C331" s="156"/>
      <c r="D331" s="156"/>
      <c r="E331" s="124" t="s">
        <v>57</v>
      </c>
      <c r="F331" s="77">
        <v>0</v>
      </c>
      <c r="G331" s="54"/>
      <c r="H331" s="55"/>
      <c r="I331" s="54"/>
      <c r="J331" s="55"/>
      <c r="K331" s="54"/>
      <c r="L331" s="55"/>
      <c r="M331" s="54"/>
      <c r="N331" s="55"/>
      <c r="O331" s="270"/>
    </row>
    <row r="332" spans="1:15" ht="38.25" x14ac:dyDescent="0.2">
      <c r="A332" s="248"/>
      <c r="B332" s="193"/>
      <c r="C332" s="156"/>
      <c r="D332" s="156"/>
      <c r="E332" s="123" t="s">
        <v>58</v>
      </c>
      <c r="F332" s="77">
        <v>0</v>
      </c>
      <c r="G332" s="37"/>
      <c r="H332" s="38"/>
      <c r="I332" s="37"/>
      <c r="J332" s="38"/>
      <c r="K332" s="37"/>
      <c r="L332" s="38"/>
      <c r="M332" s="37"/>
      <c r="N332" s="38"/>
      <c r="O332" s="270"/>
    </row>
    <row r="333" spans="1:15" ht="25.5" x14ac:dyDescent="0.2">
      <c r="A333" s="248"/>
      <c r="B333" s="193"/>
      <c r="C333" s="156"/>
      <c r="D333" s="156"/>
      <c r="E333" s="25" t="s">
        <v>59</v>
      </c>
      <c r="F333" s="77">
        <v>4068.3</v>
      </c>
      <c r="G333" s="36">
        <f>4068.30715-0.01</f>
        <v>4068.2971499999999</v>
      </c>
      <c r="H333" s="36">
        <f>G333/F333*100</f>
        <v>99.999929946169146</v>
      </c>
      <c r="I333" s="36">
        <f>G333+0</f>
        <v>4068.2971499999999</v>
      </c>
      <c r="J333" s="36">
        <f>I333/F333*100</f>
        <v>99.999929946169146</v>
      </c>
      <c r="K333" s="36"/>
      <c r="L333" s="36"/>
      <c r="M333" s="36"/>
      <c r="N333" s="36"/>
      <c r="O333" s="270"/>
    </row>
    <row r="334" spans="1:15" ht="25.5" x14ac:dyDescent="0.2">
      <c r="A334" s="265"/>
      <c r="B334" s="193"/>
      <c r="C334" s="157"/>
      <c r="D334" s="157"/>
      <c r="E334" s="123" t="s">
        <v>60</v>
      </c>
      <c r="F334" s="77">
        <v>0</v>
      </c>
      <c r="G334" s="41"/>
      <c r="H334" s="43"/>
      <c r="I334" s="41"/>
      <c r="J334" s="43"/>
      <c r="K334" s="41"/>
      <c r="L334" s="43"/>
      <c r="M334" s="41"/>
      <c r="N334" s="43"/>
      <c r="O334" s="271"/>
    </row>
    <row r="335" spans="1:15" s="116" customFormat="1" ht="30" customHeight="1" x14ac:dyDescent="0.2">
      <c r="A335" s="317" t="s">
        <v>245</v>
      </c>
      <c r="B335" s="318"/>
      <c r="C335" s="318"/>
      <c r="D335" s="318"/>
      <c r="E335" s="318"/>
      <c r="F335" s="318"/>
      <c r="G335" s="318"/>
      <c r="H335" s="318"/>
      <c r="I335" s="318"/>
      <c r="J335" s="318"/>
      <c r="K335" s="318"/>
      <c r="L335" s="318"/>
      <c r="M335" s="318"/>
      <c r="N335" s="318"/>
      <c r="O335" s="319"/>
    </row>
    <row r="336" spans="1:15" ht="12.75" customHeight="1" x14ac:dyDescent="0.2">
      <c r="A336" s="150" t="s">
        <v>185</v>
      </c>
      <c r="B336" s="169" t="s">
        <v>186</v>
      </c>
      <c r="C336" s="170"/>
      <c r="D336" s="171"/>
      <c r="E336" s="18" t="s">
        <v>55</v>
      </c>
      <c r="F336" s="77">
        <f t="shared" ref="F336:N336" si="49">F338+F339+F340+F341+F342</f>
        <v>0</v>
      </c>
      <c r="G336" s="36">
        <f t="shared" si="49"/>
        <v>0</v>
      </c>
      <c r="H336" s="36">
        <f t="shared" si="49"/>
        <v>0</v>
      </c>
      <c r="I336" s="36">
        <f t="shared" si="49"/>
        <v>0</v>
      </c>
      <c r="J336" s="36">
        <f t="shared" si="49"/>
        <v>0</v>
      </c>
      <c r="K336" s="36">
        <f t="shared" si="49"/>
        <v>0</v>
      </c>
      <c r="L336" s="36">
        <f t="shared" si="49"/>
        <v>0</v>
      </c>
      <c r="M336" s="36">
        <f t="shared" si="49"/>
        <v>0</v>
      </c>
      <c r="N336" s="36">
        <f t="shared" si="49"/>
        <v>0</v>
      </c>
      <c r="O336" s="178"/>
    </row>
    <row r="337" spans="1:15" ht="21" customHeight="1" x14ac:dyDescent="0.2">
      <c r="A337" s="151"/>
      <c r="B337" s="172"/>
      <c r="C337" s="173"/>
      <c r="D337" s="174"/>
      <c r="E337" s="19" t="s">
        <v>48</v>
      </c>
      <c r="F337" s="109"/>
      <c r="G337" s="44"/>
      <c r="H337" s="44"/>
      <c r="I337" s="44"/>
      <c r="J337" s="44"/>
      <c r="K337" s="44"/>
      <c r="L337" s="44"/>
      <c r="M337" s="44"/>
      <c r="N337" s="44"/>
      <c r="O337" s="179"/>
    </row>
    <row r="338" spans="1:15" ht="25.5" x14ac:dyDescent="0.2">
      <c r="A338" s="151"/>
      <c r="B338" s="172"/>
      <c r="C338" s="173"/>
      <c r="D338" s="174"/>
      <c r="E338" s="20" t="s">
        <v>56</v>
      </c>
      <c r="F338" s="77">
        <v>0</v>
      </c>
      <c r="G338" s="36"/>
      <c r="H338" s="36"/>
      <c r="I338" s="36"/>
      <c r="J338" s="36"/>
      <c r="K338" s="36"/>
      <c r="L338" s="36"/>
      <c r="M338" s="36"/>
      <c r="N338" s="36"/>
      <c r="O338" s="179"/>
    </row>
    <row r="339" spans="1:15" ht="38.25" x14ac:dyDescent="0.2">
      <c r="A339" s="151"/>
      <c r="B339" s="172"/>
      <c r="C339" s="173"/>
      <c r="D339" s="174"/>
      <c r="E339" s="21" t="s">
        <v>57</v>
      </c>
      <c r="F339" s="77">
        <v>0</v>
      </c>
      <c r="G339" s="36"/>
      <c r="H339" s="36"/>
      <c r="I339" s="36"/>
      <c r="J339" s="36"/>
      <c r="K339" s="36"/>
      <c r="L339" s="36"/>
      <c r="M339" s="36"/>
      <c r="N339" s="36"/>
      <c r="O339" s="179"/>
    </row>
    <row r="340" spans="1:15" ht="44.25" customHeight="1" x14ac:dyDescent="0.2">
      <c r="A340" s="151"/>
      <c r="B340" s="172"/>
      <c r="C340" s="173"/>
      <c r="D340" s="174"/>
      <c r="E340" s="22" t="s">
        <v>58</v>
      </c>
      <c r="F340" s="77">
        <v>0</v>
      </c>
      <c r="G340" s="36"/>
      <c r="H340" s="36"/>
      <c r="I340" s="36"/>
      <c r="J340" s="36"/>
      <c r="K340" s="36"/>
      <c r="L340" s="36"/>
      <c r="M340" s="36"/>
      <c r="N340" s="36"/>
      <c r="O340" s="179"/>
    </row>
    <row r="341" spans="1:15" ht="25.5" x14ac:dyDescent="0.2">
      <c r="A341" s="151"/>
      <c r="B341" s="172"/>
      <c r="C341" s="173"/>
      <c r="D341" s="174"/>
      <c r="E341" s="20" t="s">
        <v>59</v>
      </c>
      <c r="F341" s="77">
        <f t="shared" ref="F341:N341" si="50">F348</f>
        <v>0</v>
      </c>
      <c r="G341" s="65">
        <f t="shared" si="50"/>
        <v>0</v>
      </c>
      <c r="H341" s="65">
        <f t="shared" si="50"/>
        <v>0</v>
      </c>
      <c r="I341" s="65">
        <f t="shared" si="50"/>
        <v>0</v>
      </c>
      <c r="J341" s="65">
        <f t="shared" si="50"/>
        <v>0</v>
      </c>
      <c r="K341" s="65">
        <f t="shared" si="50"/>
        <v>0</v>
      </c>
      <c r="L341" s="65">
        <f t="shared" si="50"/>
        <v>0</v>
      </c>
      <c r="M341" s="65">
        <f t="shared" si="50"/>
        <v>0</v>
      </c>
      <c r="N341" s="65">
        <f t="shared" si="50"/>
        <v>0</v>
      </c>
      <c r="O341" s="179"/>
    </row>
    <row r="342" spans="1:15" ht="30" customHeight="1" x14ac:dyDescent="0.2">
      <c r="A342" s="152"/>
      <c r="B342" s="175"/>
      <c r="C342" s="176"/>
      <c r="D342" s="177"/>
      <c r="E342" s="22" t="s">
        <v>60</v>
      </c>
      <c r="F342" s="77">
        <v>0</v>
      </c>
      <c r="G342" s="65"/>
      <c r="H342" s="65"/>
      <c r="I342" s="65"/>
      <c r="J342" s="65"/>
      <c r="K342" s="65"/>
      <c r="L342" s="65"/>
      <c r="M342" s="65"/>
      <c r="N342" s="65"/>
      <c r="O342" s="180"/>
    </row>
    <row r="343" spans="1:15" ht="12.75" customHeight="1" x14ac:dyDescent="0.2">
      <c r="A343" s="150" t="s">
        <v>187</v>
      </c>
      <c r="B343" s="192" t="s">
        <v>105</v>
      </c>
      <c r="C343" s="155" t="s">
        <v>111</v>
      </c>
      <c r="D343" s="155" t="s">
        <v>111</v>
      </c>
      <c r="E343" s="26" t="s">
        <v>55</v>
      </c>
      <c r="F343" s="112">
        <f t="shared" ref="F343:N343" si="51">F345+F346+F347+F348+F349</f>
        <v>0</v>
      </c>
      <c r="G343" s="53">
        <f t="shared" si="51"/>
        <v>0</v>
      </c>
      <c r="H343" s="53">
        <f t="shared" si="51"/>
        <v>0</v>
      </c>
      <c r="I343" s="53">
        <f t="shared" si="51"/>
        <v>0</v>
      </c>
      <c r="J343" s="53">
        <f t="shared" si="51"/>
        <v>0</v>
      </c>
      <c r="K343" s="53">
        <f t="shared" si="51"/>
        <v>0</v>
      </c>
      <c r="L343" s="53">
        <f t="shared" si="51"/>
        <v>0</v>
      </c>
      <c r="M343" s="53">
        <f t="shared" si="51"/>
        <v>0</v>
      </c>
      <c r="N343" s="53">
        <f t="shared" si="51"/>
        <v>0</v>
      </c>
      <c r="O343" s="234"/>
    </row>
    <row r="344" spans="1:15" x14ac:dyDescent="0.2">
      <c r="A344" s="151"/>
      <c r="B344" s="193"/>
      <c r="C344" s="156"/>
      <c r="D344" s="156"/>
      <c r="E344" s="24" t="s">
        <v>48</v>
      </c>
      <c r="F344" s="111"/>
      <c r="G344" s="45"/>
      <c r="H344" s="45"/>
      <c r="I344" s="45"/>
      <c r="J344" s="45"/>
      <c r="K344" s="45"/>
      <c r="L344" s="45"/>
      <c r="M344" s="45"/>
      <c r="N344" s="46"/>
      <c r="O344" s="235"/>
    </row>
    <row r="345" spans="1:15" ht="22.5" customHeight="1" x14ac:dyDescent="0.2">
      <c r="A345" s="151"/>
      <c r="B345" s="193"/>
      <c r="C345" s="156"/>
      <c r="D345" s="156"/>
      <c r="E345" s="25" t="s">
        <v>56</v>
      </c>
      <c r="F345" s="77">
        <v>0</v>
      </c>
      <c r="G345" s="54"/>
      <c r="H345" s="55"/>
      <c r="I345" s="54"/>
      <c r="J345" s="55"/>
      <c r="K345" s="54"/>
      <c r="L345" s="55"/>
      <c r="M345" s="54"/>
      <c r="N345" s="55"/>
      <c r="O345" s="235"/>
    </row>
    <row r="346" spans="1:15" ht="38.25" x14ac:dyDescent="0.2">
      <c r="A346" s="151"/>
      <c r="B346" s="193"/>
      <c r="C346" s="156"/>
      <c r="D346" s="156"/>
      <c r="E346" s="124" t="s">
        <v>57</v>
      </c>
      <c r="F346" s="77">
        <v>0</v>
      </c>
      <c r="G346" s="54"/>
      <c r="H346" s="55"/>
      <c r="I346" s="54"/>
      <c r="J346" s="55"/>
      <c r="K346" s="54"/>
      <c r="L346" s="55"/>
      <c r="M346" s="54"/>
      <c r="N346" s="55"/>
      <c r="O346" s="235"/>
    </row>
    <row r="347" spans="1:15" ht="51" customHeight="1" x14ac:dyDescent="0.2">
      <c r="A347" s="151"/>
      <c r="B347" s="193"/>
      <c r="C347" s="156"/>
      <c r="D347" s="156"/>
      <c r="E347" s="123" t="s">
        <v>58</v>
      </c>
      <c r="F347" s="77">
        <v>0</v>
      </c>
      <c r="G347" s="37"/>
      <c r="H347" s="38"/>
      <c r="I347" s="37"/>
      <c r="J347" s="38"/>
      <c r="K347" s="37"/>
      <c r="L347" s="38"/>
      <c r="M347" s="37"/>
      <c r="N347" s="38"/>
      <c r="O347" s="235"/>
    </row>
    <row r="348" spans="1:15" ht="25.5" x14ac:dyDescent="0.2">
      <c r="A348" s="151"/>
      <c r="B348" s="193"/>
      <c r="C348" s="156"/>
      <c r="D348" s="156"/>
      <c r="E348" s="25" t="s">
        <v>59</v>
      </c>
      <c r="F348" s="77">
        <v>0</v>
      </c>
      <c r="G348" s="36">
        <v>0</v>
      </c>
      <c r="H348" s="36">
        <v>0</v>
      </c>
      <c r="I348" s="36">
        <f>G348+0</f>
        <v>0</v>
      </c>
      <c r="J348" s="36">
        <v>0</v>
      </c>
      <c r="K348" s="36"/>
      <c r="L348" s="36"/>
      <c r="M348" s="36"/>
      <c r="N348" s="36"/>
      <c r="O348" s="235"/>
    </row>
    <row r="349" spans="1:15" ht="25.5" x14ac:dyDescent="0.2">
      <c r="A349" s="152"/>
      <c r="B349" s="193"/>
      <c r="C349" s="157"/>
      <c r="D349" s="157"/>
      <c r="E349" s="123" t="s">
        <v>60</v>
      </c>
      <c r="F349" s="77">
        <v>0</v>
      </c>
      <c r="G349" s="41"/>
      <c r="H349" s="43"/>
      <c r="I349" s="41"/>
      <c r="J349" s="43"/>
      <c r="K349" s="41"/>
      <c r="L349" s="43"/>
      <c r="M349" s="41"/>
      <c r="N349" s="43"/>
      <c r="O349" s="236"/>
    </row>
    <row r="350" spans="1:15" ht="15.75" customHeight="1" x14ac:dyDescent="0.2">
      <c r="A350" s="225"/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  <c r="L350" s="226"/>
      <c r="M350" s="226"/>
      <c r="N350" s="226"/>
      <c r="O350" s="227"/>
    </row>
    <row r="351" spans="1:15" ht="38.25" x14ac:dyDescent="0.2">
      <c r="A351" s="222" t="s">
        <v>94</v>
      </c>
      <c r="B351" s="222"/>
      <c r="C351" s="207"/>
      <c r="D351" s="222"/>
      <c r="E351" s="23" t="s">
        <v>196</v>
      </c>
      <c r="F351" s="112">
        <f t="shared" ref="F351:N351" si="52">F353+F354+F355+F356+F357</f>
        <v>11770.8</v>
      </c>
      <c r="G351" s="53">
        <f t="shared" si="52"/>
        <v>6086.5327400000006</v>
      </c>
      <c r="H351" s="53">
        <f t="shared" si="52"/>
        <v>51.708743161042591</v>
      </c>
      <c r="I351" s="53">
        <f t="shared" si="52"/>
        <v>8068.7535499999994</v>
      </c>
      <c r="J351" s="53">
        <f t="shared" si="52"/>
        <v>68.54889684643355</v>
      </c>
      <c r="K351" s="53">
        <f t="shared" si="52"/>
        <v>0</v>
      </c>
      <c r="L351" s="53">
        <f t="shared" si="52"/>
        <v>0</v>
      </c>
      <c r="M351" s="53">
        <f t="shared" si="52"/>
        <v>0</v>
      </c>
      <c r="N351" s="53">
        <f t="shared" si="52"/>
        <v>0</v>
      </c>
      <c r="O351" s="224"/>
    </row>
    <row r="352" spans="1:15" x14ac:dyDescent="0.2">
      <c r="A352" s="222"/>
      <c r="B352" s="222"/>
      <c r="C352" s="210"/>
      <c r="D352" s="222"/>
      <c r="E352" s="24" t="s">
        <v>48</v>
      </c>
      <c r="F352" s="111"/>
      <c r="G352" s="45"/>
      <c r="H352" s="45"/>
      <c r="I352" s="45"/>
      <c r="J352" s="45"/>
      <c r="K352" s="45"/>
      <c r="L352" s="45"/>
      <c r="M352" s="45"/>
      <c r="N352" s="46"/>
      <c r="O352" s="224"/>
    </row>
    <row r="353" spans="1:15" ht="25.5" x14ac:dyDescent="0.2">
      <c r="A353" s="222"/>
      <c r="B353" s="222"/>
      <c r="C353" s="210"/>
      <c r="D353" s="222"/>
      <c r="E353" s="25" t="s">
        <v>56</v>
      </c>
      <c r="F353" s="77">
        <f>F173+F181+F190+F198+F206+F214+F222+F230+F238+F345+F278+F286+F294+F330</f>
        <v>0</v>
      </c>
      <c r="G353" s="37"/>
      <c r="H353" s="38"/>
      <c r="I353" s="37"/>
      <c r="J353" s="38"/>
      <c r="K353" s="37"/>
      <c r="L353" s="38"/>
      <c r="M353" s="37"/>
      <c r="N353" s="38"/>
      <c r="O353" s="224"/>
    </row>
    <row r="354" spans="1:15" ht="38.25" x14ac:dyDescent="0.2">
      <c r="A354" s="222"/>
      <c r="B354" s="222"/>
      <c r="C354" s="210"/>
      <c r="D354" s="222"/>
      <c r="E354" s="124" t="s">
        <v>57</v>
      </c>
      <c r="F354" s="77">
        <f>F174+F182+F191+F199+F207+F215+F223+F231+F239+F346+F279+F287+F295+F331</f>
        <v>0</v>
      </c>
      <c r="G354" s="36"/>
      <c r="H354" s="36"/>
      <c r="I354" s="36"/>
      <c r="J354" s="36"/>
      <c r="K354" s="36"/>
      <c r="L354" s="36"/>
      <c r="M354" s="36"/>
      <c r="N354" s="36"/>
      <c r="O354" s="224"/>
    </row>
    <row r="355" spans="1:15" ht="38.25" x14ac:dyDescent="0.2">
      <c r="A355" s="222"/>
      <c r="B355" s="222"/>
      <c r="C355" s="210"/>
      <c r="D355" s="222"/>
      <c r="E355" s="123" t="s">
        <v>58</v>
      </c>
      <c r="F355" s="77">
        <f>F175+F183+F192+F200+F208+F216+F224+F232+F240+F347+F280+F288+F296+F332</f>
        <v>0</v>
      </c>
      <c r="G355" s="41"/>
      <c r="H355" s="43"/>
      <c r="I355" s="41"/>
      <c r="J355" s="43"/>
      <c r="K355" s="41"/>
      <c r="L355" s="43"/>
      <c r="M355" s="41"/>
      <c r="N355" s="43"/>
      <c r="O355" s="224"/>
    </row>
    <row r="356" spans="1:15" ht="25.5" x14ac:dyDescent="0.2">
      <c r="A356" s="222"/>
      <c r="B356" s="222"/>
      <c r="C356" s="210"/>
      <c r="D356" s="222"/>
      <c r="E356" s="25" t="s">
        <v>59</v>
      </c>
      <c r="F356" s="77">
        <f>F169+F249+F305+F341</f>
        <v>11770.8</v>
      </c>
      <c r="G356" s="36">
        <f>G169+G249+G305+G341</f>
        <v>6086.5327400000006</v>
      </c>
      <c r="H356" s="36">
        <f>G356/F356*100</f>
        <v>51.708743161042591</v>
      </c>
      <c r="I356" s="36">
        <f>I169+I249+I305+I341</f>
        <v>8068.7535499999994</v>
      </c>
      <c r="J356" s="36">
        <f>I356/F356*100</f>
        <v>68.54889684643355</v>
      </c>
      <c r="K356" s="36">
        <f>K169+K249+K305+K341</f>
        <v>0</v>
      </c>
      <c r="L356" s="36">
        <f>K356/F356*100</f>
        <v>0</v>
      </c>
      <c r="M356" s="36">
        <f>M169+M249+M305+M341</f>
        <v>0</v>
      </c>
      <c r="N356" s="36">
        <f>M356/F356*100</f>
        <v>0</v>
      </c>
      <c r="O356" s="224"/>
    </row>
    <row r="357" spans="1:15" ht="25.5" x14ac:dyDescent="0.2">
      <c r="A357" s="223"/>
      <c r="B357" s="223"/>
      <c r="C357" s="210"/>
      <c r="D357" s="223"/>
      <c r="E357" s="124" t="s">
        <v>60</v>
      </c>
      <c r="F357" s="77">
        <f>F177+F185+F194+F202+F210+F218+F226+F234+F242+F349+F290+F298+F334</f>
        <v>0</v>
      </c>
      <c r="G357" s="47"/>
      <c r="H357" s="49"/>
      <c r="I357" s="47"/>
      <c r="J357" s="49"/>
      <c r="K357" s="47"/>
      <c r="L357" s="49"/>
      <c r="M357" s="47"/>
      <c r="N357" s="49"/>
      <c r="O357" s="224"/>
    </row>
    <row r="358" spans="1:15" ht="17.25" customHeight="1" x14ac:dyDescent="0.2">
      <c r="A358" s="165" t="s">
        <v>188</v>
      </c>
      <c r="B358" s="166"/>
      <c r="C358" s="166"/>
      <c r="D358" s="166"/>
      <c r="E358" s="166"/>
      <c r="F358" s="166"/>
      <c r="G358" s="219"/>
      <c r="H358" s="219"/>
      <c r="I358" s="219"/>
      <c r="J358" s="219"/>
      <c r="K358" s="219"/>
      <c r="L358" s="219"/>
      <c r="M358" s="219"/>
      <c r="N358" s="219"/>
      <c r="O358" s="220"/>
    </row>
    <row r="359" spans="1:15" ht="17.25" customHeight="1" x14ac:dyDescent="0.2">
      <c r="A359" s="165" t="s">
        <v>189</v>
      </c>
      <c r="B359" s="166"/>
      <c r="C359" s="166"/>
      <c r="D359" s="166"/>
      <c r="E359" s="166"/>
      <c r="F359" s="166"/>
      <c r="G359" s="167"/>
      <c r="H359" s="167"/>
      <c r="I359" s="167"/>
      <c r="J359" s="167"/>
      <c r="K359" s="167"/>
      <c r="L359" s="167"/>
      <c r="M359" s="167"/>
      <c r="N359" s="272"/>
      <c r="O359" s="220"/>
    </row>
    <row r="360" spans="1:15" ht="12.75" customHeight="1" x14ac:dyDescent="0.2">
      <c r="A360" s="150" t="s">
        <v>190</v>
      </c>
      <c r="B360" s="169" t="s">
        <v>191</v>
      </c>
      <c r="C360" s="170"/>
      <c r="D360" s="171"/>
      <c r="E360" s="18" t="s">
        <v>55</v>
      </c>
      <c r="F360" s="77">
        <f t="shared" ref="F360:N360" si="53">F362+F363+F364+F365+F366</f>
        <v>0</v>
      </c>
      <c r="G360" s="36">
        <f t="shared" si="53"/>
        <v>0</v>
      </c>
      <c r="H360" s="36">
        <f t="shared" si="53"/>
        <v>0</v>
      </c>
      <c r="I360" s="36">
        <f t="shared" si="53"/>
        <v>0</v>
      </c>
      <c r="J360" s="36">
        <f t="shared" si="53"/>
        <v>0</v>
      </c>
      <c r="K360" s="36">
        <f t="shared" si="53"/>
        <v>0</v>
      </c>
      <c r="L360" s="36">
        <f t="shared" si="53"/>
        <v>0</v>
      </c>
      <c r="M360" s="36">
        <f t="shared" si="53"/>
        <v>0</v>
      </c>
      <c r="N360" s="36">
        <f t="shared" si="53"/>
        <v>0</v>
      </c>
      <c r="O360" s="178"/>
    </row>
    <row r="361" spans="1:15" ht="21" customHeight="1" x14ac:dyDescent="0.2">
      <c r="A361" s="151"/>
      <c r="B361" s="172"/>
      <c r="C361" s="173"/>
      <c r="D361" s="174"/>
      <c r="E361" s="19" t="s">
        <v>48</v>
      </c>
      <c r="F361" s="109"/>
      <c r="G361" s="44"/>
      <c r="H361" s="44"/>
      <c r="I361" s="44"/>
      <c r="J361" s="44"/>
      <c r="K361" s="44"/>
      <c r="L361" s="44"/>
      <c r="M361" s="44"/>
      <c r="N361" s="44"/>
      <c r="O361" s="179"/>
    </row>
    <row r="362" spans="1:15" ht="25.5" x14ac:dyDescent="0.2">
      <c r="A362" s="151"/>
      <c r="B362" s="172"/>
      <c r="C362" s="173"/>
      <c r="D362" s="174"/>
      <c r="E362" s="20" t="s">
        <v>56</v>
      </c>
      <c r="F362" s="77">
        <v>0</v>
      </c>
      <c r="G362" s="36"/>
      <c r="H362" s="36"/>
      <c r="I362" s="36"/>
      <c r="J362" s="36"/>
      <c r="K362" s="36"/>
      <c r="L362" s="36"/>
      <c r="M362" s="36"/>
      <c r="N362" s="36"/>
      <c r="O362" s="179"/>
    </row>
    <row r="363" spans="1:15" ht="38.25" x14ac:dyDescent="0.2">
      <c r="A363" s="151"/>
      <c r="B363" s="172"/>
      <c r="C363" s="173"/>
      <c r="D363" s="174"/>
      <c r="E363" s="21" t="s">
        <v>57</v>
      </c>
      <c r="F363" s="77">
        <v>0</v>
      </c>
      <c r="G363" s="36"/>
      <c r="H363" s="36"/>
      <c r="I363" s="36"/>
      <c r="J363" s="36"/>
      <c r="K363" s="36"/>
      <c r="L363" s="36"/>
      <c r="M363" s="36"/>
      <c r="N363" s="36"/>
      <c r="O363" s="179"/>
    </row>
    <row r="364" spans="1:15" ht="44.25" customHeight="1" x14ac:dyDescent="0.2">
      <c r="A364" s="151"/>
      <c r="B364" s="172"/>
      <c r="C364" s="173"/>
      <c r="D364" s="174"/>
      <c r="E364" s="22" t="s">
        <v>58</v>
      </c>
      <c r="F364" s="77">
        <v>0</v>
      </c>
      <c r="G364" s="36"/>
      <c r="H364" s="36"/>
      <c r="I364" s="36"/>
      <c r="J364" s="36"/>
      <c r="K364" s="36"/>
      <c r="L364" s="36"/>
      <c r="M364" s="36"/>
      <c r="N364" s="36"/>
      <c r="O364" s="179"/>
    </row>
    <row r="365" spans="1:15" ht="25.5" x14ac:dyDescent="0.2">
      <c r="A365" s="151"/>
      <c r="B365" s="172"/>
      <c r="C365" s="173"/>
      <c r="D365" s="174"/>
      <c r="E365" s="20" t="s">
        <v>59</v>
      </c>
      <c r="F365" s="77">
        <f t="shared" ref="F365:N365" si="54">F372</f>
        <v>0</v>
      </c>
      <c r="G365" s="65">
        <f t="shared" si="54"/>
        <v>0</v>
      </c>
      <c r="H365" s="65">
        <f t="shared" si="54"/>
        <v>0</v>
      </c>
      <c r="I365" s="65">
        <f t="shared" si="54"/>
        <v>0</v>
      </c>
      <c r="J365" s="65">
        <f t="shared" si="54"/>
        <v>0</v>
      </c>
      <c r="K365" s="65">
        <f t="shared" si="54"/>
        <v>0</v>
      </c>
      <c r="L365" s="65">
        <f t="shared" si="54"/>
        <v>0</v>
      </c>
      <c r="M365" s="65">
        <f t="shared" si="54"/>
        <v>0</v>
      </c>
      <c r="N365" s="65">
        <f t="shared" si="54"/>
        <v>0</v>
      </c>
      <c r="O365" s="179"/>
    </row>
    <row r="366" spans="1:15" ht="30" customHeight="1" x14ac:dyDescent="0.2">
      <c r="A366" s="152"/>
      <c r="B366" s="175"/>
      <c r="C366" s="176"/>
      <c r="D366" s="177"/>
      <c r="E366" s="22" t="s">
        <v>60</v>
      </c>
      <c r="F366" s="77">
        <v>0</v>
      </c>
      <c r="G366" s="36"/>
      <c r="H366" s="36"/>
      <c r="I366" s="36"/>
      <c r="J366" s="36"/>
      <c r="K366" s="36"/>
      <c r="L366" s="36"/>
      <c r="M366" s="36"/>
      <c r="N366" s="36"/>
      <c r="O366" s="180"/>
    </row>
    <row r="367" spans="1:15" ht="12.75" customHeight="1" x14ac:dyDescent="0.2">
      <c r="A367" s="150" t="s">
        <v>192</v>
      </c>
      <c r="B367" s="192" t="s">
        <v>193</v>
      </c>
      <c r="C367" s="155" t="s">
        <v>111</v>
      </c>
      <c r="D367" s="155" t="s">
        <v>111</v>
      </c>
      <c r="E367" s="26" t="s">
        <v>55</v>
      </c>
      <c r="F367" s="112">
        <f t="shared" ref="F367:N367" si="55">F369+F370+F371+F372+F373</f>
        <v>0</v>
      </c>
      <c r="G367" s="53">
        <f t="shared" si="55"/>
        <v>0</v>
      </c>
      <c r="H367" s="53">
        <f t="shared" si="55"/>
        <v>0</v>
      </c>
      <c r="I367" s="53">
        <f t="shared" si="55"/>
        <v>0</v>
      </c>
      <c r="J367" s="53">
        <f t="shared" si="55"/>
        <v>0</v>
      </c>
      <c r="K367" s="53">
        <f t="shared" si="55"/>
        <v>0</v>
      </c>
      <c r="L367" s="53">
        <f t="shared" si="55"/>
        <v>0</v>
      </c>
      <c r="M367" s="53">
        <f t="shared" si="55"/>
        <v>0</v>
      </c>
      <c r="N367" s="53">
        <f t="shared" si="55"/>
        <v>0</v>
      </c>
      <c r="O367" s="185"/>
    </row>
    <row r="368" spans="1:15" x14ac:dyDescent="0.2">
      <c r="A368" s="151"/>
      <c r="B368" s="193"/>
      <c r="C368" s="156"/>
      <c r="D368" s="156"/>
      <c r="E368" s="24" t="s">
        <v>48</v>
      </c>
      <c r="F368" s="111"/>
      <c r="G368" s="45"/>
      <c r="H368" s="45"/>
      <c r="I368" s="45"/>
      <c r="J368" s="45"/>
      <c r="K368" s="45"/>
      <c r="L368" s="45"/>
      <c r="M368" s="45"/>
      <c r="N368" s="46"/>
      <c r="O368" s="185"/>
    </row>
    <row r="369" spans="1:15" ht="25.5" x14ac:dyDescent="0.2">
      <c r="A369" s="151"/>
      <c r="B369" s="193"/>
      <c r="C369" s="156"/>
      <c r="D369" s="156"/>
      <c r="E369" s="25" t="s">
        <v>56</v>
      </c>
      <c r="F369" s="77">
        <v>0</v>
      </c>
      <c r="G369" s="54"/>
      <c r="H369" s="55"/>
      <c r="I369" s="54"/>
      <c r="J369" s="55"/>
      <c r="K369" s="54"/>
      <c r="L369" s="55"/>
      <c r="M369" s="54"/>
      <c r="N369" s="55"/>
      <c r="O369" s="185"/>
    </row>
    <row r="370" spans="1:15" ht="38.25" x14ac:dyDescent="0.2">
      <c r="A370" s="151"/>
      <c r="B370" s="193"/>
      <c r="C370" s="156"/>
      <c r="D370" s="156"/>
      <c r="E370" s="124" t="s">
        <v>57</v>
      </c>
      <c r="F370" s="77">
        <v>0</v>
      </c>
      <c r="G370" s="54"/>
      <c r="H370" s="55"/>
      <c r="I370" s="54"/>
      <c r="J370" s="55"/>
      <c r="K370" s="54"/>
      <c r="L370" s="55"/>
      <c r="M370" s="54"/>
      <c r="N370" s="55"/>
      <c r="O370" s="185"/>
    </row>
    <row r="371" spans="1:15" ht="38.25" x14ac:dyDescent="0.2">
      <c r="A371" s="151"/>
      <c r="B371" s="193"/>
      <c r="C371" s="156"/>
      <c r="D371" s="156"/>
      <c r="E371" s="123" t="s">
        <v>58</v>
      </c>
      <c r="F371" s="77">
        <v>0</v>
      </c>
      <c r="G371" s="37"/>
      <c r="H371" s="38"/>
      <c r="I371" s="37"/>
      <c r="J371" s="38"/>
      <c r="K371" s="37"/>
      <c r="L371" s="38"/>
      <c r="M371" s="37"/>
      <c r="N371" s="38"/>
      <c r="O371" s="185"/>
    </row>
    <row r="372" spans="1:15" ht="25.5" x14ac:dyDescent="0.2">
      <c r="A372" s="151"/>
      <c r="B372" s="193"/>
      <c r="C372" s="156"/>
      <c r="D372" s="156"/>
      <c r="E372" s="25" t="s">
        <v>59</v>
      </c>
      <c r="F372" s="77">
        <v>0</v>
      </c>
      <c r="G372" s="36">
        <v>0</v>
      </c>
      <c r="H372" s="36">
        <v>0</v>
      </c>
      <c r="I372" s="36">
        <f>G372+0</f>
        <v>0</v>
      </c>
      <c r="J372" s="36">
        <v>0</v>
      </c>
      <c r="K372" s="36"/>
      <c r="L372" s="36"/>
      <c r="M372" s="36"/>
      <c r="N372" s="36"/>
      <c r="O372" s="185"/>
    </row>
    <row r="373" spans="1:15" ht="25.5" x14ac:dyDescent="0.2">
      <c r="A373" s="152"/>
      <c r="B373" s="193"/>
      <c r="C373" s="157"/>
      <c r="D373" s="157"/>
      <c r="E373" s="123" t="s">
        <v>60</v>
      </c>
      <c r="F373" s="77">
        <v>0</v>
      </c>
      <c r="G373" s="41"/>
      <c r="H373" s="43"/>
      <c r="I373" s="41"/>
      <c r="J373" s="43"/>
      <c r="K373" s="41"/>
      <c r="L373" s="43"/>
      <c r="M373" s="41"/>
      <c r="N373" s="43"/>
      <c r="O373" s="185"/>
    </row>
    <row r="374" spans="1:15" ht="15.75" customHeight="1" x14ac:dyDescent="0.2">
      <c r="A374" s="225"/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  <c r="L374" s="226"/>
      <c r="M374" s="226"/>
      <c r="N374" s="226"/>
      <c r="O374" s="227"/>
    </row>
    <row r="375" spans="1:15" ht="38.25" x14ac:dyDescent="0.2">
      <c r="A375" s="207" t="s">
        <v>194</v>
      </c>
      <c r="B375" s="208"/>
      <c r="C375" s="278"/>
      <c r="D375" s="279"/>
      <c r="E375" s="23" t="s">
        <v>195</v>
      </c>
      <c r="F375" s="112">
        <f t="shared" ref="F375:N375" si="56">F377+F378+F379+F380+F381</f>
        <v>0</v>
      </c>
      <c r="G375" s="53">
        <f t="shared" si="56"/>
        <v>0</v>
      </c>
      <c r="H375" s="53">
        <f t="shared" si="56"/>
        <v>0</v>
      </c>
      <c r="I375" s="53">
        <f t="shared" si="56"/>
        <v>0</v>
      </c>
      <c r="J375" s="53">
        <f t="shared" si="56"/>
        <v>0</v>
      </c>
      <c r="K375" s="53">
        <f t="shared" si="56"/>
        <v>0</v>
      </c>
      <c r="L375" s="53">
        <f t="shared" si="56"/>
        <v>0</v>
      </c>
      <c r="M375" s="53">
        <f t="shared" si="56"/>
        <v>0</v>
      </c>
      <c r="N375" s="53">
        <f t="shared" si="56"/>
        <v>0</v>
      </c>
      <c r="O375" s="224"/>
    </row>
    <row r="376" spans="1:15" x14ac:dyDescent="0.2">
      <c r="A376" s="210"/>
      <c r="B376" s="211"/>
      <c r="C376" s="280"/>
      <c r="D376" s="281"/>
      <c r="E376" s="24" t="s">
        <v>48</v>
      </c>
      <c r="F376" s="111"/>
      <c r="G376" s="45"/>
      <c r="H376" s="45"/>
      <c r="I376" s="45"/>
      <c r="J376" s="45"/>
      <c r="K376" s="45"/>
      <c r="L376" s="45"/>
      <c r="M376" s="45"/>
      <c r="N376" s="46"/>
      <c r="O376" s="224"/>
    </row>
    <row r="377" spans="1:15" ht="25.5" x14ac:dyDescent="0.2">
      <c r="A377" s="210"/>
      <c r="B377" s="211"/>
      <c r="C377" s="280"/>
      <c r="D377" s="281"/>
      <c r="E377" s="25" t="s">
        <v>56</v>
      </c>
      <c r="F377" s="77">
        <f>F362</f>
        <v>0</v>
      </c>
      <c r="G377" s="37"/>
      <c r="H377" s="38"/>
      <c r="I377" s="37"/>
      <c r="J377" s="38"/>
      <c r="K377" s="37"/>
      <c r="L377" s="38"/>
      <c r="M377" s="37"/>
      <c r="N377" s="38"/>
      <c r="O377" s="224"/>
    </row>
    <row r="378" spans="1:15" ht="38.25" x14ac:dyDescent="0.2">
      <c r="A378" s="210"/>
      <c r="B378" s="211"/>
      <c r="C378" s="280"/>
      <c r="D378" s="281"/>
      <c r="E378" s="124" t="s">
        <v>57</v>
      </c>
      <c r="F378" s="77">
        <f>F363</f>
        <v>0</v>
      </c>
      <c r="G378" s="36"/>
      <c r="H378" s="36"/>
      <c r="I378" s="36"/>
      <c r="J378" s="36"/>
      <c r="K378" s="36"/>
      <c r="L378" s="36"/>
      <c r="M378" s="36"/>
      <c r="N378" s="36"/>
      <c r="O378" s="224"/>
    </row>
    <row r="379" spans="1:15" ht="38.25" x14ac:dyDescent="0.2">
      <c r="A379" s="210"/>
      <c r="B379" s="211"/>
      <c r="C379" s="280"/>
      <c r="D379" s="281"/>
      <c r="E379" s="123" t="s">
        <v>58</v>
      </c>
      <c r="F379" s="77">
        <f>F364</f>
        <v>0</v>
      </c>
      <c r="G379" s="41"/>
      <c r="H379" s="43"/>
      <c r="I379" s="41"/>
      <c r="J379" s="43"/>
      <c r="K379" s="41"/>
      <c r="L379" s="43"/>
      <c r="M379" s="41"/>
      <c r="N379" s="43"/>
      <c r="O379" s="224"/>
    </row>
    <row r="380" spans="1:15" ht="25.5" x14ac:dyDescent="0.2">
      <c r="A380" s="210"/>
      <c r="B380" s="211"/>
      <c r="C380" s="280"/>
      <c r="D380" s="281"/>
      <c r="E380" s="25" t="s">
        <v>59</v>
      </c>
      <c r="F380" s="77">
        <f>F365</f>
        <v>0</v>
      </c>
      <c r="G380" s="36">
        <f t="shared" ref="G380:N380" si="57">G365</f>
        <v>0</v>
      </c>
      <c r="H380" s="36">
        <f t="shared" si="57"/>
        <v>0</v>
      </c>
      <c r="I380" s="36">
        <f t="shared" si="57"/>
        <v>0</v>
      </c>
      <c r="J380" s="36">
        <f t="shared" si="57"/>
        <v>0</v>
      </c>
      <c r="K380" s="36">
        <f t="shared" si="57"/>
        <v>0</v>
      </c>
      <c r="L380" s="36">
        <f t="shared" si="57"/>
        <v>0</v>
      </c>
      <c r="M380" s="36">
        <f t="shared" si="57"/>
        <v>0</v>
      </c>
      <c r="N380" s="36">
        <f t="shared" si="57"/>
        <v>0</v>
      </c>
      <c r="O380" s="224"/>
    </row>
    <row r="381" spans="1:15" ht="25.5" x14ac:dyDescent="0.2">
      <c r="A381" s="213"/>
      <c r="B381" s="214"/>
      <c r="C381" s="282"/>
      <c r="D381" s="283"/>
      <c r="E381" s="124" t="s">
        <v>60</v>
      </c>
      <c r="F381" s="77">
        <f>F366</f>
        <v>0</v>
      </c>
      <c r="G381" s="42"/>
      <c r="H381" s="51"/>
      <c r="I381" s="42"/>
      <c r="J381" s="51"/>
      <c r="K381" s="42"/>
      <c r="L381" s="51"/>
      <c r="M381" s="42"/>
      <c r="N381" s="51"/>
      <c r="O381" s="224"/>
    </row>
    <row r="382" spans="1:15" x14ac:dyDescent="0.2">
      <c r="A382" s="119"/>
      <c r="B382" s="120"/>
      <c r="C382" s="121"/>
      <c r="D382" s="125"/>
      <c r="E382" s="124"/>
      <c r="F382" s="77"/>
      <c r="G382" s="68"/>
      <c r="H382" s="49"/>
      <c r="I382" s="68"/>
      <c r="J382" s="49"/>
      <c r="K382" s="68"/>
      <c r="L382" s="49"/>
      <c r="M382" s="68"/>
      <c r="N382" s="49"/>
      <c r="O382" s="122"/>
    </row>
    <row r="383" spans="1:15" ht="25.5" customHeight="1" x14ac:dyDescent="0.2">
      <c r="A383" s="284" t="s">
        <v>66</v>
      </c>
      <c r="B383" s="285"/>
      <c r="C383" s="285"/>
      <c r="D383" s="286"/>
      <c r="E383" s="27" t="s">
        <v>67</v>
      </c>
      <c r="F383" s="113">
        <f t="shared" ref="F383:N383" si="58">SUM(F385:F389)</f>
        <v>13011.099999999999</v>
      </c>
      <c r="G383" s="57">
        <f t="shared" si="58"/>
        <v>6161.2573600000005</v>
      </c>
      <c r="H383" s="57">
        <f t="shared" si="58"/>
        <v>47.353854478099478</v>
      </c>
      <c r="I383" s="57">
        <f t="shared" si="58"/>
        <v>8164.4781699999994</v>
      </c>
      <c r="J383" s="57">
        <f t="shared" si="58"/>
        <v>62.750099299828612</v>
      </c>
      <c r="K383" s="57">
        <f t="shared" si="58"/>
        <v>0</v>
      </c>
      <c r="L383" s="57">
        <f t="shared" si="58"/>
        <v>0</v>
      </c>
      <c r="M383" s="57">
        <f t="shared" si="58"/>
        <v>0</v>
      </c>
      <c r="N383" s="57">
        <f t="shared" si="58"/>
        <v>0</v>
      </c>
      <c r="O383" s="293"/>
    </row>
    <row r="384" spans="1:15" x14ac:dyDescent="0.2">
      <c r="A384" s="287"/>
      <c r="B384" s="288"/>
      <c r="C384" s="288"/>
      <c r="D384" s="289"/>
      <c r="E384" s="24" t="s">
        <v>48</v>
      </c>
      <c r="F384" s="111"/>
      <c r="G384" s="45"/>
      <c r="H384" s="46"/>
      <c r="I384" s="45"/>
      <c r="J384" s="45"/>
      <c r="K384" s="45"/>
      <c r="L384" s="45"/>
      <c r="M384" s="45"/>
      <c r="N384" s="46"/>
      <c r="O384" s="294"/>
    </row>
    <row r="385" spans="1:34" ht="25.5" x14ac:dyDescent="0.2">
      <c r="A385" s="287"/>
      <c r="B385" s="288"/>
      <c r="C385" s="288"/>
      <c r="D385" s="289"/>
      <c r="E385" s="25" t="s">
        <v>56</v>
      </c>
      <c r="F385" s="77">
        <f>F109+F157+F353</f>
        <v>0</v>
      </c>
      <c r="G385" s="41"/>
      <c r="H385" s="43"/>
      <c r="I385" s="41"/>
      <c r="J385" s="43"/>
      <c r="K385" s="41"/>
      <c r="L385" s="43"/>
      <c r="M385" s="41"/>
      <c r="N385" s="43"/>
      <c r="O385" s="293"/>
    </row>
    <row r="386" spans="1:34" ht="48.75" customHeight="1" x14ac:dyDescent="0.2">
      <c r="A386" s="287"/>
      <c r="B386" s="288"/>
      <c r="C386" s="288"/>
      <c r="D386" s="289"/>
      <c r="E386" s="123" t="s">
        <v>57</v>
      </c>
      <c r="F386" s="77">
        <f>F110+F158+F354</f>
        <v>0</v>
      </c>
      <c r="G386" s="42"/>
      <c r="H386" s="43"/>
      <c r="I386" s="42"/>
      <c r="J386" s="43"/>
      <c r="K386" s="42"/>
      <c r="L386" s="43"/>
      <c r="M386" s="42"/>
      <c r="N386" s="43"/>
      <c r="O386" s="293"/>
    </row>
    <row r="387" spans="1:34" ht="38.25" x14ac:dyDescent="0.2">
      <c r="A387" s="287"/>
      <c r="B387" s="288"/>
      <c r="C387" s="288"/>
      <c r="D387" s="289"/>
      <c r="E387" s="123" t="s">
        <v>58</v>
      </c>
      <c r="F387" s="77">
        <f>F111+F159+F355</f>
        <v>0</v>
      </c>
      <c r="G387" s="42"/>
      <c r="H387" s="43"/>
      <c r="I387" s="42"/>
      <c r="J387" s="43"/>
      <c r="K387" s="42"/>
      <c r="L387" s="43"/>
      <c r="M387" s="42"/>
      <c r="N387" s="43"/>
      <c r="O387" s="293"/>
    </row>
    <row r="388" spans="1:34" ht="25.5" x14ac:dyDescent="0.2">
      <c r="A388" s="287"/>
      <c r="B388" s="288"/>
      <c r="C388" s="288"/>
      <c r="D388" s="289"/>
      <c r="E388" s="25" t="s">
        <v>59</v>
      </c>
      <c r="F388" s="77">
        <f>F112+F160+F356+F380-0.1+0.1</f>
        <v>13011.099999999999</v>
      </c>
      <c r="G388" s="36">
        <f>G112+G160+G356+G380+0.01</f>
        <v>6161.2573600000005</v>
      </c>
      <c r="H388" s="36">
        <f>G388/F388*100</f>
        <v>47.353854478099478</v>
      </c>
      <c r="I388" s="36">
        <f>I112+I160+I356+I380+0.01</f>
        <v>8164.4781699999994</v>
      </c>
      <c r="J388" s="36">
        <f>I388/F388*100</f>
        <v>62.750099299828612</v>
      </c>
      <c r="K388" s="36">
        <f>K112+K160+K356+K380</f>
        <v>0</v>
      </c>
      <c r="L388" s="36">
        <f>K388/F388*100</f>
        <v>0</v>
      </c>
      <c r="M388" s="36">
        <f>M112+M160+M356+M380</f>
        <v>0</v>
      </c>
      <c r="N388" s="36">
        <f>M388/F388*100</f>
        <v>0</v>
      </c>
      <c r="O388" s="293"/>
    </row>
    <row r="389" spans="1:34" ht="25.5" x14ac:dyDescent="0.2">
      <c r="A389" s="290"/>
      <c r="B389" s="291"/>
      <c r="C389" s="291"/>
      <c r="D389" s="292"/>
      <c r="E389" s="123" t="s">
        <v>60</v>
      </c>
      <c r="F389" s="77">
        <f>F113+F161+F357</f>
        <v>0</v>
      </c>
      <c r="G389" s="42"/>
      <c r="H389" s="43"/>
      <c r="I389" s="42"/>
      <c r="J389" s="43"/>
      <c r="K389" s="42"/>
      <c r="L389" s="43"/>
      <c r="M389" s="42"/>
      <c r="N389" s="43"/>
      <c r="O389" s="293"/>
    </row>
    <row r="392" spans="1:34" s="64" customFormat="1" ht="15.75" customHeight="1" x14ac:dyDescent="0.25">
      <c r="A392" s="145" t="s">
        <v>68</v>
      </c>
      <c r="B392" s="273"/>
      <c r="C392" s="29" t="s">
        <v>95</v>
      </c>
      <c r="D392" s="30"/>
      <c r="E392" s="31"/>
      <c r="F392" s="114"/>
      <c r="G392" s="33"/>
      <c r="H392" s="33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</row>
    <row r="393" spans="1:34" s="64" customFormat="1" ht="15.75" x14ac:dyDescent="0.25">
      <c r="A393" s="33"/>
      <c r="B393" s="33"/>
      <c r="C393" s="6" t="s">
        <v>69</v>
      </c>
      <c r="D393" s="33"/>
      <c r="E393" s="33"/>
      <c r="F393" s="115"/>
      <c r="G393" s="33"/>
      <c r="H393" s="3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</row>
    <row r="394" spans="1:34" s="64" customFormat="1" ht="46.5" customHeight="1" x14ac:dyDescent="0.25">
      <c r="A394" s="145" t="s">
        <v>70</v>
      </c>
      <c r="B394" s="273"/>
      <c r="C394" s="274" t="s">
        <v>96</v>
      </c>
      <c r="D394" s="274"/>
      <c r="E394" s="275"/>
      <c r="F394" s="276" t="s">
        <v>95</v>
      </c>
      <c r="G394" s="277"/>
      <c r="H394" s="33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</row>
    <row r="395" spans="1:34" s="64" customFormat="1" ht="15.75" x14ac:dyDescent="0.25">
      <c r="A395" s="33"/>
      <c r="B395" s="33"/>
      <c r="C395" s="6" t="s">
        <v>117</v>
      </c>
      <c r="D395" s="33"/>
      <c r="E395" s="33"/>
      <c r="F395" s="115"/>
      <c r="G395" s="33"/>
      <c r="H395" s="33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</row>
    <row r="396" spans="1:34" s="64" customFormat="1" ht="15.75" x14ac:dyDescent="0.25">
      <c r="A396" s="33"/>
      <c r="B396" s="33"/>
      <c r="C396" s="6"/>
      <c r="D396" s="33"/>
      <c r="E396" s="33"/>
      <c r="F396" s="115"/>
      <c r="G396" s="33"/>
      <c r="H396" s="33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s="64" customFormat="1" ht="15.75" x14ac:dyDescent="0.25">
      <c r="A397" s="6"/>
      <c r="B397" s="6" t="s">
        <v>71</v>
      </c>
      <c r="C397" s="29" t="s">
        <v>97</v>
      </c>
      <c r="D397" s="29"/>
      <c r="E397" s="6"/>
      <c r="F397" s="103"/>
      <c r="G397" s="6"/>
      <c r="H397" s="33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s="64" customFormat="1" ht="15.75" x14ac:dyDescent="0.25">
      <c r="A398" s="6"/>
      <c r="B398" s="6"/>
      <c r="C398" s="6"/>
      <c r="D398" s="6"/>
      <c r="E398" s="6"/>
      <c r="F398" s="103"/>
      <c r="G398" s="6"/>
      <c r="H398" s="33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s="64" customFormat="1" ht="15.75" customHeight="1" x14ac:dyDescent="0.25">
      <c r="A399" s="145" t="s">
        <v>116</v>
      </c>
      <c r="B399" s="145"/>
      <c r="C399" s="145"/>
      <c r="D399" s="29" t="s">
        <v>98</v>
      </c>
      <c r="E399" s="34"/>
      <c r="F399" s="103"/>
      <c r="G399" s="6"/>
      <c r="H399" s="33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s="64" customFormat="1" ht="15.75" x14ac:dyDescent="0.25">
      <c r="A400" s="145"/>
      <c r="B400" s="145"/>
      <c r="C400" s="145"/>
      <c r="D400" s="6" t="s">
        <v>118</v>
      </c>
      <c r="E400" s="6"/>
      <c r="F400" s="103"/>
      <c r="G400" s="6"/>
      <c r="H400" s="33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s="64" customFormat="1" ht="15.75" x14ac:dyDescent="0.25">
      <c r="A401" s="6"/>
      <c r="B401" s="6"/>
      <c r="C401" s="6"/>
      <c r="D401" s="6"/>
      <c r="E401" s="6"/>
      <c r="F401" s="103"/>
      <c r="G401" s="6"/>
      <c r="H401" s="33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</sheetData>
  <mergeCells count="262">
    <mergeCell ref="A350:O350"/>
    <mergeCell ref="A351:B357"/>
    <mergeCell ref="C351:C357"/>
    <mergeCell ref="D351:D357"/>
    <mergeCell ref="O351:O357"/>
    <mergeCell ref="A358:O358"/>
    <mergeCell ref="A335:O335"/>
    <mergeCell ref="A336:A342"/>
    <mergeCell ref="B336:D342"/>
    <mergeCell ref="O336:O342"/>
    <mergeCell ref="A343:A349"/>
    <mergeCell ref="B343:B349"/>
    <mergeCell ref="C343:C349"/>
    <mergeCell ref="D343:D349"/>
    <mergeCell ref="O343:O349"/>
    <mergeCell ref="A399:C400"/>
    <mergeCell ref="A374:O374"/>
    <mergeCell ref="A375:D381"/>
    <mergeCell ref="O375:O381"/>
    <mergeCell ref="A383:D389"/>
    <mergeCell ref="O383:O389"/>
    <mergeCell ref="A392:B392"/>
    <mergeCell ref="A359:O359"/>
    <mergeCell ref="A360:A366"/>
    <mergeCell ref="B360:D366"/>
    <mergeCell ref="O360:O366"/>
    <mergeCell ref="A367:A373"/>
    <mergeCell ref="B367:B373"/>
    <mergeCell ref="C367:C373"/>
    <mergeCell ref="D367:D373"/>
    <mergeCell ref="O367:O373"/>
    <mergeCell ref="A394:B394"/>
    <mergeCell ref="C394:E394"/>
    <mergeCell ref="F394:G394"/>
    <mergeCell ref="B321:B327"/>
    <mergeCell ref="C321:C327"/>
    <mergeCell ref="D321:D327"/>
    <mergeCell ref="B328:B334"/>
    <mergeCell ref="C328:C334"/>
    <mergeCell ref="D328:D334"/>
    <mergeCell ref="A299:O299"/>
    <mergeCell ref="A300:A306"/>
    <mergeCell ref="B300:D306"/>
    <mergeCell ref="O300:O306"/>
    <mergeCell ref="A307:A334"/>
    <mergeCell ref="B307:D313"/>
    <mergeCell ref="O307:O334"/>
    <mergeCell ref="B314:B320"/>
    <mergeCell ref="C314:C320"/>
    <mergeCell ref="D314:D320"/>
    <mergeCell ref="A291:O291"/>
    <mergeCell ref="A292:A298"/>
    <mergeCell ref="B292:B298"/>
    <mergeCell ref="C292:C298"/>
    <mergeCell ref="D292:D298"/>
    <mergeCell ref="O292:O298"/>
    <mergeCell ref="A283:O283"/>
    <mergeCell ref="A284:A290"/>
    <mergeCell ref="B284:B290"/>
    <mergeCell ref="C284:C290"/>
    <mergeCell ref="D284:D290"/>
    <mergeCell ref="O284:O290"/>
    <mergeCell ref="A275:O275"/>
    <mergeCell ref="A276:A282"/>
    <mergeCell ref="B276:B282"/>
    <mergeCell ref="C276:C282"/>
    <mergeCell ref="D276:D282"/>
    <mergeCell ref="O276:O282"/>
    <mergeCell ref="A266:O266"/>
    <mergeCell ref="A268:A274"/>
    <mergeCell ref="B268:B274"/>
    <mergeCell ref="C268:C274"/>
    <mergeCell ref="D268:D274"/>
    <mergeCell ref="O268:O274"/>
    <mergeCell ref="A267:O267"/>
    <mergeCell ref="A258:O258"/>
    <mergeCell ref="A259:A265"/>
    <mergeCell ref="B259:B265"/>
    <mergeCell ref="C259:C265"/>
    <mergeCell ref="D259:D265"/>
    <mergeCell ref="O259:O265"/>
    <mergeCell ref="A243:O243"/>
    <mergeCell ref="A244:A250"/>
    <mergeCell ref="B244:D250"/>
    <mergeCell ref="O244:O250"/>
    <mergeCell ref="A251:A257"/>
    <mergeCell ref="B251:B257"/>
    <mergeCell ref="C251:C257"/>
    <mergeCell ref="D251:D257"/>
    <mergeCell ref="O251:O257"/>
    <mergeCell ref="A235:O235"/>
    <mergeCell ref="A236:A242"/>
    <mergeCell ref="B236:B242"/>
    <mergeCell ref="C236:C242"/>
    <mergeCell ref="D236:D242"/>
    <mergeCell ref="O236:O242"/>
    <mergeCell ref="A227:O227"/>
    <mergeCell ref="A228:A234"/>
    <mergeCell ref="B228:B234"/>
    <mergeCell ref="C228:C234"/>
    <mergeCell ref="D228:D234"/>
    <mergeCell ref="O228:O234"/>
    <mergeCell ref="A219:O219"/>
    <mergeCell ref="A220:A226"/>
    <mergeCell ref="B220:B226"/>
    <mergeCell ref="C220:C226"/>
    <mergeCell ref="D220:D226"/>
    <mergeCell ref="O220:O226"/>
    <mergeCell ref="A211:O211"/>
    <mergeCell ref="A212:A218"/>
    <mergeCell ref="B212:B218"/>
    <mergeCell ref="C212:C218"/>
    <mergeCell ref="D212:D218"/>
    <mergeCell ref="O212:O218"/>
    <mergeCell ref="A203:O203"/>
    <mergeCell ref="A204:A210"/>
    <mergeCell ref="B204:B210"/>
    <mergeCell ref="C204:C210"/>
    <mergeCell ref="D204:D210"/>
    <mergeCell ref="O204:O210"/>
    <mergeCell ref="A195:O195"/>
    <mergeCell ref="A196:A202"/>
    <mergeCell ref="B196:B202"/>
    <mergeCell ref="C196:C202"/>
    <mergeCell ref="D196:D202"/>
    <mergeCell ref="O196:O202"/>
    <mergeCell ref="A186:O186"/>
    <mergeCell ref="A188:A194"/>
    <mergeCell ref="B188:B194"/>
    <mergeCell ref="C188:C194"/>
    <mergeCell ref="D188:D194"/>
    <mergeCell ref="O188:O194"/>
    <mergeCell ref="A178:O178"/>
    <mergeCell ref="A179:A185"/>
    <mergeCell ref="B179:B185"/>
    <mergeCell ref="C179:C185"/>
    <mergeCell ref="D179:D185"/>
    <mergeCell ref="O179:O185"/>
    <mergeCell ref="A187:O187"/>
    <mergeCell ref="A164:A170"/>
    <mergeCell ref="B164:D170"/>
    <mergeCell ref="O164:O170"/>
    <mergeCell ref="A171:A177"/>
    <mergeCell ref="B171:B177"/>
    <mergeCell ref="C171:C177"/>
    <mergeCell ref="D171:D177"/>
    <mergeCell ref="O171:O177"/>
    <mergeCell ref="A155:B161"/>
    <mergeCell ref="C155:C161"/>
    <mergeCell ref="D155:D161"/>
    <mergeCell ref="O155:O161"/>
    <mergeCell ref="A162:O162"/>
    <mergeCell ref="A163:O163"/>
    <mergeCell ref="A147:A153"/>
    <mergeCell ref="B147:B153"/>
    <mergeCell ref="C147:C153"/>
    <mergeCell ref="D147:D153"/>
    <mergeCell ref="O147:O153"/>
    <mergeCell ref="A154:O154"/>
    <mergeCell ref="A139:A145"/>
    <mergeCell ref="B139:B145"/>
    <mergeCell ref="C139:C145"/>
    <mergeCell ref="D139:D145"/>
    <mergeCell ref="O139:O145"/>
    <mergeCell ref="A146:O146"/>
    <mergeCell ref="A131:A137"/>
    <mergeCell ref="B131:B137"/>
    <mergeCell ref="C131:C137"/>
    <mergeCell ref="D131:D137"/>
    <mergeCell ref="O131:O137"/>
    <mergeCell ref="A138:O138"/>
    <mergeCell ref="A123:A129"/>
    <mergeCell ref="B123:B129"/>
    <mergeCell ref="C123:C129"/>
    <mergeCell ref="D123:D129"/>
    <mergeCell ref="O123:O129"/>
    <mergeCell ref="A130:O130"/>
    <mergeCell ref="A114:O114"/>
    <mergeCell ref="A115:O115"/>
    <mergeCell ref="A116:A122"/>
    <mergeCell ref="B116:D122"/>
    <mergeCell ref="O116:O122"/>
    <mergeCell ref="A91:A97"/>
    <mergeCell ref="B91:B97"/>
    <mergeCell ref="C91:C97"/>
    <mergeCell ref="D91:D97"/>
    <mergeCell ref="O91:O97"/>
    <mergeCell ref="A98:O98"/>
    <mergeCell ref="A106:O106"/>
    <mergeCell ref="O99:O105"/>
    <mergeCell ref="D99:D105"/>
    <mergeCell ref="C99:C105"/>
    <mergeCell ref="B99:B105"/>
    <mergeCell ref="A99:A105"/>
    <mergeCell ref="A90:O90"/>
    <mergeCell ref="A75:A81"/>
    <mergeCell ref="B75:B81"/>
    <mergeCell ref="C75:C81"/>
    <mergeCell ref="D75:D81"/>
    <mergeCell ref="O75:O81"/>
    <mergeCell ref="A82:O82"/>
    <mergeCell ref="A107:D113"/>
    <mergeCell ref="O107:O113"/>
    <mergeCell ref="A74:O74"/>
    <mergeCell ref="A59:A65"/>
    <mergeCell ref="B59:B65"/>
    <mergeCell ref="C59:C65"/>
    <mergeCell ref="D59:D65"/>
    <mergeCell ref="O59:O65"/>
    <mergeCell ref="A66:O66"/>
    <mergeCell ref="A83:A89"/>
    <mergeCell ref="B83:B89"/>
    <mergeCell ref="C83:C89"/>
    <mergeCell ref="D83:D89"/>
    <mergeCell ref="O83:O89"/>
    <mergeCell ref="A58:O58"/>
    <mergeCell ref="A43:A49"/>
    <mergeCell ref="B43:B49"/>
    <mergeCell ref="C43:C49"/>
    <mergeCell ref="D43:D49"/>
    <mergeCell ref="O43:O49"/>
    <mergeCell ref="A50:O50"/>
    <mergeCell ref="A67:A73"/>
    <mergeCell ref="B67:B73"/>
    <mergeCell ref="C67:C73"/>
    <mergeCell ref="D67:D73"/>
    <mergeCell ref="O67:O73"/>
    <mergeCell ref="A42:O42"/>
    <mergeCell ref="A27:A33"/>
    <mergeCell ref="B27:B33"/>
    <mergeCell ref="C27:C33"/>
    <mergeCell ref="D27:D33"/>
    <mergeCell ref="O27:O33"/>
    <mergeCell ref="A34:O34"/>
    <mergeCell ref="A51:A57"/>
    <mergeCell ref="B51:B57"/>
    <mergeCell ref="C51:C57"/>
    <mergeCell ref="D51:D57"/>
    <mergeCell ref="O51:O57"/>
    <mergeCell ref="A17:O17"/>
    <mergeCell ref="A18:O18"/>
    <mergeCell ref="A19:O19"/>
    <mergeCell ref="A20:A26"/>
    <mergeCell ref="B20:D26"/>
    <mergeCell ref="O20:O26"/>
    <mergeCell ref="B10:N10"/>
    <mergeCell ref="A35:A41"/>
    <mergeCell ref="B35:B41"/>
    <mergeCell ref="C35:C41"/>
    <mergeCell ref="D35:D41"/>
    <mergeCell ref="O35:O41"/>
    <mergeCell ref="P10:AH10"/>
    <mergeCell ref="A14:A16"/>
    <mergeCell ref="B14:B16"/>
    <mergeCell ref="C14:D15"/>
    <mergeCell ref="E14:E16"/>
    <mergeCell ref="F14:F16"/>
    <mergeCell ref="G14:H15"/>
    <mergeCell ref="I14:J15"/>
    <mergeCell ref="K14:L15"/>
    <mergeCell ref="M14:N15"/>
    <mergeCell ref="O14:O16"/>
  </mergeCells>
  <pageMargins left="0.35433070866141736" right="0.15748031496062992" top="0.23622047244094491" bottom="0.23622047244094491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opLeftCell="U1" workbookViewId="0">
      <pane ySplit="1" topLeftCell="A2" activePane="bottomLeft" state="frozen"/>
      <selection pane="bottomLeft" activeCell="O2" sqref="O2"/>
    </sheetView>
  </sheetViews>
  <sheetFormatPr defaultRowHeight="12.75" x14ac:dyDescent="0.2"/>
  <cols>
    <col min="1" max="6" width="9.42578125" bestFit="1" customWidth="1"/>
    <col min="7" max="7" width="9.5703125" bestFit="1" customWidth="1"/>
    <col min="8" max="11" width="9.42578125" bestFit="1" customWidth="1"/>
    <col min="12" max="13" width="9.42578125" customWidth="1"/>
    <col min="14" max="14" width="9.42578125" bestFit="1" customWidth="1"/>
    <col min="15" max="15" width="10.7109375" customWidth="1"/>
    <col min="16" max="16" width="9.7109375" bestFit="1" customWidth="1"/>
    <col min="17" max="17" width="10.140625" customWidth="1"/>
    <col min="18" max="18" width="9.7109375" bestFit="1" customWidth="1"/>
    <col min="19" max="23" width="9.42578125" bestFit="1" customWidth="1"/>
    <col min="24" max="24" width="11.28515625" customWidth="1"/>
    <col min="25" max="25" width="9.7109375" bestFit="1" customWidth="1"/>
    <col min="26" max="26" width="9.5703125" bestFit="1" customWidth="1"/>
    <col min="27" max="27" width="11" bestFit="1" customWidth="1"/>
    <col min="28" max="28" width="9.5703125" bestFit="1" customWidth="1"/>
    <col min="29" max="29" width="12.140625" bestFit="1" customWidth="1"/>
    <col min="30" max="30" width="10.85546875" bestFit="1" customWidth="1"/>
    <col min="31" max="31" width="9.5703125" bestFit="1" customWidth="1"/>
    <col min="32" max="32" width="9.42578125" bestFit="1" customWidth="1"/>
    <col min="33" max="33" width="16.28515625" customWidth="1"/>
  </cols>
  <sheetData>
    <row r="1" spans="1:32" s="1" customFormat="1" x14ac:dyDescent="0.2">
      <c r="A1" s="97" t="s">
        <v>122</v>
      </c>
      <c r="B1" s="97" t="s">
        <v>123</v>
      </c>
      <c r="C1" s="97" t="s">
        <v>124</v>
      </c>
      <c r="D1" s="97" t="s">
        <v>125</v>
      </c>
      <c r="E1" s="97" t="s">
        <v>126</v>
      </c>
      <c r="F1" s="97" t="s">
        <v>127</v>
      </c>
      <c r="G1" s="97" t="s">
        <v>128</v>
      </c>
      <c r="H1" s="97" t="s">
        <v>129</v>
      </c>
      <c r="I1" s="97" t="s">
        <v>130</v>
      </c>
      <c r="J1" s="97" t="s">
        <v>131</v>
      </c>
      <c r="K1" s="97" t="s">
        <v>132</v>
      </c>
      <c r="L1" s="97" t="s">
        <v>228</v>
      </c>
      <c r="M1" s="97" t="s">
        <v>229</v>
      </c>
      <c r="N1" s="97" t="s">
        <v>30</v>
      </c>
      <c r="O1" s="97" t="s">
        <v>31</v>
      </c>
      <c r="P1" s="97" t="s">
        <v>32</v>
      </c>
      <c r="Q1" s="97" t="s">
        <v>33</v>
      </c>
      <c r="R1" s="97" t="s">
        <v>34</v>
      </c>
      <c r="S1" s="97" t="s">
        <v>35</v>
      </c>
      <c r="T1" s="97" t="s">
        <v>36</v>
      </c>
      <c r="U1" s="97" t="s">
        <v>37</v>
      </c>
      <c r="V1" s="97" t="s">
        <v>38</v>
      </c>
      <c r="W1" s="97" t="s">
        <v>39</v>
      </c>
      <c r="X1" s="97" t="s">
        <v>133</v>
      </c>
      <c r="Y1" s="97" t="s">
        <v>134</v>
      </c>
      <c r="Z1" s="97" t="s">
        <v>135</v>
      </c>
      <c r="AA1" s="97" t="s">
        <v>136</v>
      </c>
      <c r="AB1" s="97" t="s">
        <v>137</v>
      </c>
      <c r="AC1" s="97" t="s">
        <v>138</v>
      </c>
      <c r="AD1" s="97" t="s">
        <v>139</v>
      </c>
      <c r="AE1" s="97" t="s">
        <v>140</v>
      </c>
      <c r="AF1" s="97" t="s">
        <v>141</v>
      </c>
    </row>
    <row r="2" spans="1:32" s="75" customFormat="1" x14ac:dyDescent="0.2">
      <c r="A2" s="72">
        <v>12000</v>
      </c>
      <c r="B2" s="74"/>
      <c r="C2" s="74"/>
      <c r="D2" s="74"/>
      <c r="E2" s="74"/>
      <c r="F2" s="74"/>
      <c r="G2" s="72">
        <v>9000</v>
      </c>
      <c r="H2" s="74"/>
      <c r="I2" s="74"/>
      <c r="J2" s="74"/>
      <c r="K2" s="74"/>
      <c r="L2" s="74"/>
      <c r="M2" s="74"/>
      <c r="N2" s="74"/>
      <c r="O2" s="72">
        <v>27836.61</v>
      </c>
      <c r="P2" s="72">
        <v>12291.22</v>
      </c>
      <c r="Q2" s="72">
        <v>6750</v>
      </c>
      <c r="R2" s="74"/>
      <c r="S2" s="74"/>
      <c r="T2" s="74"/>
      <c r="U2" s="72">
        <v>1017.19</v>
      </c>
      <c r="V2" s="74"/>
      <c r="W2" s="74"/>
      <c r="X2" s="72">
        <v>3127.04</v>
      </c>
      <c r="Y2" s="72">
        <v>3040</v>
      </c>
      <c r="Z2" s="74"/>
      <c r="AA2" s="72">
        <v>99547.32</v>
      </c>
      <c r="AB2" s="74"/>
      <c r="AC2" s="74"/>
      <c r="AD2" s="74"/>
      <c r="AE2" s="74"/>
      <c r="AF2" s="74"/>
    </row>
    <row r="3" spans="1:32" s="75" customFormat="1" x14ac:dyDescent="0.2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2">
        <v>48422.75</v>
      </c>
      <c r="P3" s="73">
        <v>35065.25</v>
      </c>
      <c r="Q3" s="72">
        <v>6750</v>
      </c>
      <c r="R3" s="74"/>
      <c r="S3" s="74"/>
      <c r="T3" s="74"/>
      <c r="U3" s="72">
        <v>11.56</v>
      </c>
      <c r="V3" s="74"/>
      <c r="W3" s="74"/>
      <c r="X3" s="72">
        <v>125646.31</v>
      </c>
      <c r="Y3" s="74"/>
      <c r="Z3" s="74"/>
      <c r="AA3" s="72">
        <v>97939.99</v>
      </c>
      <c r="AB3" s="74"/>
      <c r="AC3" s="74"/>
      <c r="AD3" s="74"/>
      <c r="AE3" s="74"/>
      <c r="AF3" s="74"/>
    </row>
    <row r="4" spans="1:32" s="75" customFormat="1" x14ac:dyDescent="0.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2">
        <v>43556.35</v>
      </c>
      <c r="P4" s="74"/>
      <c r="Q4" s="72">
        <v>7220</v>
      </c>
      <c r="R4" s="74"/>
      <c r="S4" s="74"/>
      <c r="T4" s="74"/>
      <c r="U4" s="72">
        <v>1003</v>
      </c>
      <c r="V4" s="74"/>
      <c r="W4" s="74"/>
      <c r="X4" s="72">
        <v>29685.85</v>
      </c>
      <c r="Y4" s="74"/>
      <c r="Z4" s="74"/>
      <c r="AA4" s="72">
        <v>98052.33</v>
      </c>
      <c r="AB4" s="74"/>
      <c r="AC4" s="74"/>
      <c r="AD4" s="74"/>
      <c r="AE4" s="74"/>
      <c r="AF4" s="74"/>
    </row>
    <row r="5" spans="1:32" s="75" customForma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2">
        <v>21336.58</v>
      </c>
      <c r="P5" s="74"/>
      <c r="Q5" s="72">
        <v>6750</v>
      </c>
      <c r="R5" s="74"/>
      <c r="T5" s="74"/>
      <c r="U5" s="72">
        <v>1118.17</v>
      </c>
      <c r="V5" s="74"/>
      <c r="W5" s="74"/>
      <c r="X5" s="72">
        <v>7351.9</v>
      </c>
      <c r="Y5" s="74"/>
      <c r="Z5" s="74"/>
      <c r="AA5" s="74"/>
      <c r="AB5" s="74"/>
      <c r="AC5" s="74"/>
      <c r="AD5" s="74"/>
      <c r="AE5" s="74"/>
      <c r="AF5" s="74"/>
    </row>
    <row r="6" spans="1:32" s="75" customFormat="1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3">
        <v>21717.85</v>
      </c>
      <c r="P6" s="74"/>
      <c r="Q6" s="72">
        <v>7220</v>
      </c>
      <c r="R6" s="74"/>
      <c r="S6" s="74"/>
      <c r="T6" s="74"/>
      <c r="U6" s="72">
        <v>60.3</v>
      </c>
      <c r="V6" s="74"/>
      <c r="W6" s="74"/>
      <c r="X6" s="72">
        <v>119136.72</v>
      </c>
      <c r="Y6" s="74"/>
      <c r="Z6" s="74"/>
      <c r="AA6" s="74"/>
      <c r="AB6" s="74"/>
      <c r="AC6" s="74"/>
      <c r="AD6" s="74"/>
      <c r="AE6" s="74"/>
      <c r="AF6" s="74"/>
    </row>
    <row r="7" spans="1:32" s="75" customForma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2">
        <v>3072.67</v>
      </c>
      <c r="P7" s="74"/>
      <c r="Q7" s="72">
        <v>6750</v>
      </c>
      <c r="R7" s="74"/>
      <c r="S7" s="74"/>
      <c r="T7" s="74"/>
      <c r="U7" s="72">
        <v>1003</v>
      </c>
      <c r="V7" s="74"/>
      <c r="W7" s="74"/>
      <c r="X7" s="72">
        <v>30905.040000000001</v>
      </c>
      <c r="Y7" s="74"/>
      <c r="Z7" s="74"/>
      <c r="AA7" s="74"/>
      <c r="AB7" s="74"/>
      <c r="AD7" s="74"/>
      <c r="AE7" s="74"/>
      <c r="AF7" s="74"/>
    </row>
    <row r="8" spans="1:32" s="75" customForma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2">
        <v>37681.269999999997</v>
      </c>
      <c r="P8" s="74"/>
      <c r="Q8" s="72">
        <v>7220</v>
      </c>
      <c r="R8" s="74"/>
      <c r="S8" s="74"/>
      <c r="T8" s="74"/>
      <c r="U8" s="72">
        <v>0.2</v>
      </c>
      <c r="V8" s="74"/>
      <c r="W8" s="74"/>
      <c r="X8" s="72">
        <v>7084.87</v>
      </c>
      <c r="Y8" s="74"/>
      <c r="Z8" s="74"/>
      <c r="AA8" s="74"/>
      <c r="AB8" s="74"/>
      <c r="AC8" s="74"/>
      <c r="AD8" s="74"/>
      <c r="AE8" s="74"/>
      <c r="AF8" s="74"/>
    </row>
    <row r="9" spans="1:32" s="75" customForma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2">
        <v>7078.41</v>
      </c>
      <c r="P9" s="74"/>
      <c r="Q9" s="74"/>
      <c r="R9" s="74"/>
      <c r="S9" s="74"/>
      <c r="T9" s="74"/>
      <c r="U9" s="72">
        <v>1003</v>
      </c>
      <c r="V9" s="74"/>
      <c r="X9" s="72">
        <v>4356.92</v>
      </c>
      <c r="Y9" s="74"/>
      <c r="Z9" s="74"/>
      <c r="AA9" s="74"/>
      <c r="AB9" s="74"/>
      <c r="AC9" s="74"/>
      <c r="AD9" s="74"/>
      <c r="AE9" s="74"/>
      <c r="AF9" s="74"/>
    </row>
    <row r="10" spans="1:32" s="75" customForma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2">
        <v>10357</v>
      </c>
      <c r="P10" s="74"/>
      <c r="Q10" s="74"/>
      <c r="R10" s="74"/>
      <c r="S10" s="74"/>
      <c r="T10" s="74"/>
      <c r="U10" s="72">
        <v>1226.1400000000001</v>
      </c>
      <c r="V10" s="74"/>
      <c r="W10" s="74"/>
      <c r="X10" s="72">
        <v>4356.92</v>
      </c>
      <c r="Y10" s="74"/>
      <c r="Z10" s="74"/>
      <c r="AA10" s="74"/>
      <c r="AB10" s="74"/>
      <c r="AC10" s="74"/>
      <c r="AD10" s="74"/>
      <c r="AE10" s="74"/>
      <c r="AF10" s="74"/>
    </row>
    <row r="11" spans="1:32" s="75" customForma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2">
        <v>646.51</v>
      </c>
      <c r="P11" s="74"/>
      <c r="Q11" s="74"/>
      <c r="R11" s="74"/>
      <c r="S11" s="74"/>
      <c r="T11" s="74"/>
      <c r="U11" s="72">
        <v>63.6</v>
      </c>
      <c r="V11" s="74"/>
      <c r="W11" s="74"/>
      <c r="X11" s="72">
        <v>119183.8</v>
      </c>
      <c r="Y11" s="74"/>
      <c r="Z11" s="74"/>
      <c r="AA11" s="74"/>
      <c r="AB11" s="74"/>
      <c r="AC11" s="74"/>
      <c r="AD11" s="74"/>
      <c r="AE11" s="74"/>
      <c r="AF11" s="74"/>
    </row>
    <row r="12" spans="1:32" s="75" customFormat="1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2">
        <v>247.11</v>
      </c>
      <c r="P12" s="74"/>
      <c r="Q12" s="74"/>
      <c r="R12" s="74"/>
      <c r="S12" s="74"/>
      <c r="T12" s="74"/>
      <c r="U12" s="74"/>
      <c r="V12" s="74"/>
      <c r="W12" s="74"/>
      <c r="X12" s="72">
        <v>37379.97</v>
      </c>
      <c r="Y12" s="74"/>
      <c r="Z12" s="74"/>
      <c r="AB12" s="74"/>
      <c r="AC12" s="74"/>
      <c r="AD12" s="74"/>
      <c r="AE12" s="74"/>
      <c r="AF12" s="74"/>
    </row>
    <row r="13" spans="1:32" s="75" customForma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2">
        <v>11007.3</v>
      </c>
      <c r="P13" s="74"/>
      <c r="Q13" s="74"/>
      <c r="R13" s="74"/>
      <c r="S13" s="74"/>
      <c r="T13" s="74"/>
      <c r="U13" s="74"/>
      <c r="V13" s="74"/>
      <c r="W13" s="74"/>
      <c r="X13" s="72">
        <v>457.93</v>
      </c>
      <c r="Y13" s="74"/>
      <c r="Z13" s="74"/>
      <c r="AA13" s="74"/>
      <c r="AB13" s="74"/>
      <c r="AC13" s="74"/>
      <c r="AD13" s="74"/>
      <c r="AE13" s="74"/>
      <c r="AF13" s="74"/>
    </row>
    <row r="14" spans="1:32" s="75" customFormat="1" x14ac:dyDescent="0.2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2">
        <v>166.52</v>
      </c>
      <c r="P14" s="74"/>
      <c r="Q14" s="74"/>
      <c r="R14" s="74"/>
      <c r="S14" s="74"/>
      <c r="T14" s="74"/>
      <c r="U14" s="74"/>
      <c r="V14" s="74"/>
      <c r="W14" s="74"/>
      <c r="X14" s="72">
        <v>11456.71</v>
      </c>
      <c r="Y14" s="74"/>
      <c r="Z14" s="74"/>
      <c r="AA14" s="74"/>
      <c r="AB14" s="74"/>
      <c r="AC14" s="74"/>
      <c r="AD14" s="74"/>
      <c r="AE14" s="74"/>
      <c r="AF14" s="74"/>
    </row>
    <row r="15" spans="1:32" s="75" customForma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2">
        <v>6197.36</v>
      </c>
      <c r="P15" s="74"/>
      <c r="R15" s="74"/>
      <c r="S15" s="74"/>
      <c r="T15" s="74"/>
      <c r="U15" s="74"/>
      <c r="V15" s="74"/>
      <c r="W15" s="74"/>
      <c r="X15" s="72">
        <v>21771.03</v>
      </c>
      <c r="Y15" s="74"/>
      <c r="Z15" s="74"/>
      <c r="AA15" s="74"/>
      <c r="AB15" s="74"/>
      <c r="AC15" s="74"/>
      <c r="AD15" s="74"/>
      <c r="AE15" s="74"/>
      <c r="AF15" s="74"/>
    </row>
    <row r="16" spans="1:32" s="75" customFormat="1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2">
        <v>4188.87</v>
      </c>
      <c r="P16" s="74"/>
      <c r="Q16" s="74"/>
      <c r="R16" s="74"/>
      <c r="S16" s="74"/>
      <c r="T16" s="74"/>
      <c r="U16" s="74"/>
      <c r="V16" s="74"/>
      <c r="W16" s="74"/>
      <c r="X16" s="72">
        <v>392.88</v>
      </c>
      <c r="Y16" s="74"/>
      <c r="Z16" s="74"/>
      <c r="AA16" s="74"/>
      <c r="AB16" s="74"/>
      <c r="AC16" s="74"/>
      <c r="AD16" s="74"/>
      <c r="AE16" s="74"/>
      <c r="AF16" s="74"/>
    </row>
    <row r="17" spans="1:32" s="75" customFormat="1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2">
        <v>37113.599999999999</v>
      </c>
      <c r="P17" s="74"/>
      <c r="Q17" s="74"/>
      <c r="R17" s="74"/>
      <c r="S17" s="74"/>
      <c r="T17" s="74"/>
      <c r="U17" s="74"/>
      <c r="V17" s="74"/>
      <c r="W17" s="74"/>
      <c r="X17" s="72">
        <v>19112.3</v>
      </c>
      <c r="Y17" s="74"/>
      <c r="Z17" s="74"/>
      <c r="AA17" s="74"/>
      <c r="AB17" s="74"/>
      <c r="AC17" s="74"/>
      <c r="AD17" s="74"/>
      <c r="AE17" s="74"/>
      <c r="AF17" s="74"/>
    </row>
    <row r="18" spans="1:32" s="75" customFormat="1" x14ac:dyDescent="0.2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2">
        <v>27908.14</v>
      </c>
      <c r="P18" s="74"/>
      <c r="Q18" s="74"/>
      <c r="R18" s="74"/>
      <c r="S18" s="74"/>
      <c r="T18" s="74"/>
      <c r="U18" s="74"/>
      <c r="V18" s="74"/>
      <c r="W18" s="74"/>
      <c r="X18" s="72">
        <v>22900.61</v>
      </c>
      <c r="Y18" s="74"/>
      <c r="Z18" s="74"/>
      <c r="AA18" s="74"/>
      <c r="AB18" s="74"/>
      <c r="AC18" s="74"/>
      <c r="AD18" s="74"/>
      <c r="AE18" s="74"/>
      <c r="AF18" s="74"/>
    </row>
    <row r="19" spans="1:32" s="75" customForma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2">
        <v>11357.63</v>
      </c>
      <c r="P19" s="74"/>
      <c r="Q19" s="74"/>
      <c r="R19" s="74"/>
      <c r="S19" s="74"/>
      <c r="T19" s="74"/>
      <c r="U19" s="74"/>
      <c r="V19" s="74"/>
      <c r="W19" s="74"/>
      <c r="X19" s="72">
        <v>15963.97</v>
      </c>
      <c r="Y19" s="74"/>
      <c r="Z19" s="74"/>
      <c r="AA19" s="74"/>
      <c r="AB19" s="74"/>
      <c r="AC19" s="74"/>
      <c r="AD19" s="74"/>
      <c r="AE19" s="74"/>
      <c r="AF19" s="74"/>
    </row>
    <row r="20" spans="1:32" s="75" customFormat="1" x14ac:dyDescent="0.2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2">
        <v>6756.67</v>
      </c>
      <c r="P20" s="74"/>
      <c r="Q20" s="74"/>
      <c r="R20" s="74"/>
      <c r="S20" s="74"/>
      <c r="T20" s="74"/>
      <c r="U20" s="74"/>
      <c r="V20" s="74"/>
      <c r="W20" s="74"/>
      <c r="X20" s="72">
        <v>19248.21</v>
      </c>
      <c r="Y20" s="74"/>
      <c r="Z20" s="74"/>
      <c r="AA20" s="74"/>
      <c r="AB20" s="74"/>
      <c r="AC20" s="74"/>
      <c r="AD20" s="74"/>
      <c r="AE20" s="74"/>
      <c r="AF20" s="74"/>
    </row>
    <row r="21" spans="1:32" s="75" customForma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2">
        <v>40969.519999999997</v>
      </c>
      <c r="P21" s="74"/>
      <c r="Q21" s="74"/>
      <c r="R21" s="74"/>
      <c r="S21" s="74"/>
      <c r="T21" s="74"/>
      <c r="U21" s="74"/>
      <c r="V21" s="74"/>
      <c r="W21" s="74"/>
      <c r="X21" s="72">
        <v>8081.12</v>
      </c>
      <c r="Y21" s="74"/>
      <c r="Z21" s="74"/>
      <c r="AA21" s="74"/>
      <c r="AB21" s="74"/>
      <c r="AC21" s="74"/>
      <c r="AD21" s="74"/>
      <c r="AE21" s="74"/>
      <c r="AF21" s="74"/>
    </row>
    <row r="22" spans="1:32" s="75" customFormat="1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3">
        <v>20913.48</v>
      </c>
      <c r="P22" s="74"/>
      <c r="Q22" s="74"/>
      <c r="R22" s="74"/>
      <c r="S22" s="74"/>
      <c r="T22" s="74"/>
      <c r="U22" s="74"/>
      <c r="V22" s="74"/>
      <c r="W22" s="74"/>
      <c r="X22" s="72">
        <v>12776.67</v>
      </c>
      <c r="Y22" s="74"/>
      <c r="Z22" s="74"/>
      <c r="AA22" s="74"/>
      <c r="AB22" s="74"/>
      <c r="AC22" s="74"/>
      <c r="AD22" s="74"/>
      <c r="AE22" s="74"/>
      <c r="AF22" s="74"/>
    </row>
    <row r="23" spans="1:32" s="75" customForma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2">
        <v>28796.59</v>
      </c>
      <c r="P23" s="74"/>
      <c r="Q23" s="74"/>
      <c r="R23" s="74"/>
      <c r="S23" s="74"/>
      <c r="T23" s="74"/>
      <c r="U23" s="74"/>
      <c r="V23" s="74"/>
      <c r="W23" s="74"/>
      <c r="X23" s="72">
        <v>357.6</v>
      </c>
      <c r="Y23" s="74"/>
      <c r="Z23" s="74"/>
      <c r="AA23" s="74"/>
      <c r="AB23" s="74"/>
      <c r="AC23" s="74"/>
      <c r="AD23" s="74"/>
      <c r="AE23" s="74"/>
      <c r="AF23" s="74"/>
    </row>
    <row r="24" spans="1:32" s="75" customForma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2">
        <v>44730.720000000001</v>
      </c>
      <c r="P24" s="74"/>
      <c r="Q24" s="74"/>
      <c r="R24" s="74"/>
      <c r="S24" s="74"/>
      <c r="T24" s="74"/>
      <c r="U24" s="74"/>
      <c r="V24" s="74"/>
      <c r="W24" s="74"/>
      <c r="X24" s="73">
        <v>112483.51</v>
      </c>
      <c r="Y24" s="74"/>
      <c r="Z24" s="74"/>
      <c r="AA24" s="74"/>
      <c r="AB24" s="74"/>
      <c r="AC24" s="74"/>
      <c r="AD24" s="74"/>
      <c r="AE24" s="74"/>
      <c r="AF24" s="74"/>
    </row>
    <row r="25" spans="1:32" s="75" customForma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2">
        <v>12245.61</v>
      </c>
      <c r="P25" s="74"/>
      <c r="Q25" s="74"/>
      <c r="R25" s="74"/>
      <c r="S25" s="74"/>
      <c r="T25" s="74"/>
      <c r="U25" s="74"/>
      <c r="V25" s="74"/>
      <c r="W25" s="74"/>
      <c r="X25" s="72">
        <v>32488.91</v>
      </c>
      <c r="Y25" s="74"/>
      <c r="Z25" s="74"/>
      <c r="AA25" s="74"/>
      <c r="AB25" s="74"/>
      <c r="AC25" s="74"/>
      <c r="AD25" s="74"/>
      <c r="AE25" s="74"/>
      <c r="AF25" s="74"/>
    </row>
    <row r="26" spans="1:32" s="75" customForma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2">
        <v>755.4</v>
      </c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</row>
    <row r="27" spans="1:32" s="75" customForma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2">
        <v>384.78</v>
      </c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</row>
    <row r="28" spans="1:32" s="75" customForma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2">
        <v>5089.1000000000004</v>
      </c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</row>
    <row r="29" spans="1:32" s="75" customForma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2">
        <v>1006.76</v>
      </c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</row>
    <row r="30" spans="1:32" s="75" customFormat="1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2">
        <v>6233.3</v>
      </c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</row>
    <row r="31" spans="1:32" s="75" customForma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2">
        <v>841.18</v>
      </c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</row>
    <row r="32" spans="1:32" s="75" customForma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2">
        <v>4213.17</v>
      </c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</row>
    <row r="33" spans="1:32" s="75" customForma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2">
        <v>568.54</v>
      </c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</row>
    <row r="34" spans="1:32" s="75" customFormat="1" x14ac:dyDescent="0.2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2">
        <v>21367.58</v>
      </c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</row>
    <row r="35" spans="1:32" s="75" customFormat="1" x14ac:dyDescent="0.2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2">
        <v>28490.16</v>
      </c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</row>
    <row r="36" spans="1:32" s="75" customFormat="1" x14ac:dyDescent="0.2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2">
        <v>32665.39</v>
      </c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1:32" s="75" customFormat="1" x14ac:dyDescent="0.2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2">
        <v>3048.54</v>
      </c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</row>
    <row r="38" spans="1:32" s="75" customFormat="1" x14ac:dyDescent="0.2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2">
        <v>29286.82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</row>
    <row r="39" spans="1:32" s="75" customFormat="1" x14ac:dyDescent="0.2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2">
        <v>2461.35</v>
      </c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</row>
    <row r="40" spans="1:32" s="75" customFormat="1" x14ac:dyDescent="0.2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2">
        <v>9797.16</v>
      </c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</row>
    <row r="41" spans="1:32" s="75" customFormat="1" x14ac:dyDescent="0.2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2">
        <v>7078.41</v>
      </c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</row>
    <row r="42" spans="1:32" s="75" customFormat="1" x14ac:dyDescent="0.2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2">
        <v>29980.28</v>
      </c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</row>
    <row r="43" spans="1:32" s="75" customFormat="1" x14ac:dyDescent="0.2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2">
        <v>21717.85</v>
      </c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</row>
    <row r="44" spans="1:32" s="75" customFormat="1" x14ac:dyDescent="0.2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2">
        <v>37208.300000000003</v>
      </c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</row>
    <row r="45" spans="1:32" s="75" customFormat="1" x14ac:dyDescent="0.2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2">
        <v>11510.35</v>
      </c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</row>
    <row r="46" spans="1:32" s="75" customFormat="1" x14ac:dyDescent="0.2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2">
        <v>673.66</v>
      </c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</row>
    <row r="47" spans="1:32" s="75" customFormat="1" x14ac:dyDescent="0.2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2">
        <v>393.91</v>
      </c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s="75" customFormat="1" x14ac:dyDescent="0.2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2">
        <v>2544.5500000000002</v>
      </c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</row>
    <row r="49" spans="1:33" s="75" customFormat="1" x14ac:dyDescent="0.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2">
        <v>1030.6099999999999</v>
      </c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</row>
    <row r="50" spans="1:33" s="75" customFormat="1" x14ac:dyDescent="0.2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2">
        <v>5863.04</v>
      </c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</row>
    <row r="51" spans="1:33" s="75" customFormat="1" x14ac:dyDescent="0.2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2">
        <v>790.85</v>
      </c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</row>
    <row r="52" spans="1:33" s="75" customFormat="1" x14ac:dyDescent="0.2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2">
        <v>1448.12</v>
      </c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</row>
    <row r="53" spans="1:33" s="75" customFormat="1" x14ac:dyDescent="0.2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2">
        <v>39047.33</v>
      </c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</row>
    <row r="54" spans="1:33" s="75" customForma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2">
        <v>35610.14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</row>
    <row r="55" spans="1:33" s="75" customForma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</row>
    <row r="56" spans="1:33" s="35" customFormat="1" x14ac:dyDescent="0.2">
      <c r="A56" s="76">
        <f t="shared" ref="A56:AF56" si="0">SUM(A2:A55)</f>
        <v>12000</v>
      </c>
      <c r="B56" s="76">
        <f t="shared" si="0"/>
        <v>0</v>
      </c>
      <c r="C56" s="76">
        <f t="shared" si="0"/>
        <v>0</v>
      </c>
      <c r="D56" s="76">
        <f t="shared" si="0"/>
        <v>0</v>
      </c>
      <c r="E56" s="76">
        <f t="shared" si="0"/>
        <v>0</v>
      </c>
      <c r="F56" s="76">
        <f t="shared" si="0"/>
        <v>0</v>
      </c>
      <c r="G56" s="76">
        <f t="shared" si="0"/>
        <v>9000</v>
      </c>
      <c r="H56" s="76">
        <f t="shared" si="0"/>
        <v>0</v>
      </c>
      <c r="I56" s="76">
        <f t="shared" si="0"/>
        <v>0</v>
      </c>
      <c r="J56" s="76">
        <f t="shared" si="0"/>
        <v>0</v>
      </c>
      <c r="K56" s="76">
        <f t="shared" si="0"/>
        <v>0</v>
      </c>
      <c r="L56" s="76">
        <f t="shared" si="0"/>
        <v>0</v>
      </c>
      <c r="M56" s="76">
        <f t="shared" si="0"/>
        <v>0</v>
      </c>
      <c r="N56" s="76">
        <f t="shared" si="0"/>
        <v>0</v>
      </c>
      <c r="O56" s="76">
        <f t="shared" si="0"/>
        <v>815411.75000000012</v>
      </c>
      <c r="P56" s="76">
        <f t="shared" si="0"/>
        <v>47356.47</v>
      </c>
      <c r="Q56" s="76">
        <f t="shared" si="0"/>
        <v>48660</v>
      </c>
      <c r="R56" s="76">
        <f t="shared" si="0"/>
        <v>0</v>
      </c>
      <c r="S56" s="76">
        <f t="shared" si="0"/>
        <v>0</v>
      </c>
      <c r="T56" s="76">
        <f t="shared" si="0"/>
        <v>0</v>
      </c>
      <c r="U56" s="76">
        <f t="shared" si="0"/>
        <v>6506.1600000000008</v>
      </c>
      <c r="V56" s="76">
        <f t="shared" si="0"/>
        <v>0</v>
      </c>
      <c r="W56" s="76">
        <f t="shared" si="0"/>
        <v>0</v>
      </c>
      <c r="X56" s="76">
        <f t="shared" si="0"/>
        <v>765706.78999999992</v>
      </c>
      <c r="Y56" s="76">
        <f t="shared" si="0"/>
        <v>3040</v>
      </c>
      <c r="Z56" s="76">
        <f t="shared" si="0"/>
        <v>0</v>
      </c>
      <c r="AA56" s="76">
        <f t="shared" si="0"/>
        <v>295539.64</v>
      </c>
      <c r="AB56" s="76">
        <f t="shared" si="0"/>
        <v>0</v>
      </c>
      <c r="AC56" s="76">
        <f t="shared" si="0"/>
        <v>0</v>
      </c>
      <c r="AD56" s="76">
        <f t="shared" si="0"/>
        <v>0</v>
      </c>
      <c r="AE56" s="76">
        <f t="shared" si="0"/>
        <v>0</v>
      </c>
      <c r="AF56" s="76">
        <f t="shared" si="0"/>
        <v>0</v>
      </c>
      <c r="AG56" s="73">
        <f>SUM(A56:AF56)</f>
        <v>2003220.81</v>
      </c>
    </row>
  </sheetData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5"/>
  <sheetViews>
    <sheetView tabSelected="1" view="pageBreakPreview" zoomScale="85" zoomScaleSheetLayoutView="100" workbookViewId="0">
      <selection activeCell="H16" sqref="H16"/>
    </sheetView>
  </sheetViews>
  <sheetFormatPr defaultRowHeight="12.75" x14ac:dyDescent="0.2"/>
  <cols>
    <col min="2" max="2" width="18.28515625" customWidth="1"/>
    <col min="5" max="5" width="12.85546875" customWidth="1"/>
    <col min="6" max="6" width="11" style="101" bestFit="1" customWidth="1"/>
    <col min="7" max="7" width="9" customWidth="1"/>
    <col min="8" max="8" width="8" customWidth="1"/>
    <col min="9" max="9" width="9.7109375" style="64" customWidth="1"/>
    <col min="10" max="10" width="7.7109375" customWidth="1"/>
    <col min="11" max="11" width="9.85546875" customWidth="1"/>
    <col min="12" max="12" width="7.42578125" customWidth="1"/>
    <col min="14" max="14" width="8" customWidth="1"/>
    <col min="15" max="15" width="20.7109375" customWidth="1"/>
  </cols>
  <sheetData>
    <row r="1" spans="1:34" ht="15.75" x14ac:dyDescent="0.25">
      <c r="B1" s="2"/>
      <c r="F1" s="99" t="s">
        <v>113</v>
      </c>
      <c r="G1" s="4"/>
      <c r="H1" s="4"/>
      <c r="I1" s="60"/>
    </row>
    <row r="2" spans="1:34" ht="15.75" x14ac:dyDescent="0.25">
      <c r="B2" s="2"/>
      <c r="F2" s="100" t="s">
        <v>40</v>
      </c>
      <c r="G2" s="4"/>
      <c r="H2" s="4"/>
      <c r="I2" s="60"/>
    </row>
    <row r="3" spans="1:34" ht="15.75" x14ac:dyDescent="0.25">
      <c r="B3" s="2"/>
      <c r="D3" s="28" t="s">
        <v>72</v>
      </c>
      <c r="G3" s="4"/>
      <c r="H3" s="4"/>
      <c r="I3" s="60"/>
    </row>
    <row r="4" spans="1:34" ht="15.75" x14ac:dyDescent="0.25">
      <c r="B4" s="2"/>
      <c r="E4" s="3"/>
      <c r="F4" s="102" t="s">
        <v>41</v>
      </c>
      <c r="G4" s="4"/>
      <c r="H4" s="4"/>
      <c r="I4" s="60"/>
    </row>
    <row r="5" spans="1:34" ht="6.75" customHeight="1" x14ac:dyDescent="0.25">
      <c r="B5" s="2"/>
      <c r="E5" s="3"/>
      <c r="F5" s="103"/>
      <c r="G5" s="4"/>
      <c r="H5" s="4"/>
      <c r="I5" s="60"/>
    </row>
    <row r="6" spans="1:34" ht="15.75" x14ac:dyDescent="0.25">
      <c r="B6" s="6"/>
      <c r="C6" s="6"/>
      <c r="D6" s="6"/>
      <c r="F6" s="104" t="s">
        <v>274</v>
      </c>
      <c r="G6" s="4"/>
      <c r="H6" s="4"/>
      <c r="I6" s="60"/>
    </row>
    <row r="7" spans="1:34" ht="15.75" x14ac:dyDescent="0.25">
      <c r="B7" s="6"/>
      <c r="C7" s="9"/>
      <c r="D7" s="9"/>
      <c r="F7" s="105"/>
      <c r="G7" s="4" t="s">
        <v>42</v>
      </c>
      <c r="H7" s="4"/>
      <c r="I7" s="60"/>
    </row>
    <row r="8" spans="1:34" ht="6.75" customHeight="1" x14ac:dyDescent="0.25">
      <c r="B8" s="6"/>
      <c r="C8" s="6"/>
      <c r="D8" s="6"/>
      <c r="E8" s="6"/>
      <c r="F8" s="103"/>
      <c r="G8" s="4"/>
      <c r="H8" s="4"/>
      <c r="I8" s="60"/>
    </row>
    <row r="9" spans="1:34" ht="15.75" x14ac:dyDescent="0.25">
      <c r="B9" s="11" t="s">
        <v>222</v>
      </c>
      <c r="C9" s="6"/>
      <c r="D9" s="6"/>
      <c r="E9" s="12"/>
      <c r="F9" s="106"/>
      <c r="G9" s="12"/>
      <c r="H9" s="12"/>
      <c r="I9" s="61"/>
      <c r="J9" s="13"/>
    </row>
    <row r="10" spans="1:34" ht="48.75" customHeight="1" x14ac:dyDescent="0.25">
      <c r="B10" s="145" t="s">
        <v>251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96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</row>
    <row r="11" spans="1:34" ht="6.75" customHeight="1" x14ac:dyDescent="0.25">
      <c r="B11" s="11"/>
      <c r="C11" s="14"/>
      <c r="D11" s="14"/>
      <c r="E11" s="15"/>
      <c r="F11" s="107"/>
      <c r="G11" s="15"/>
      <c r="H11" s="15"/>
      <c r="I11" s="62"/>
      <c r="J11" s="16"/>
    </row>
    <row r="12" spans="1:34" ht="15.75" x14ac:dyDescent="0.25">
      <c r="B12" s="14" t="s">
        <v>103</v>
      </c>
      <c r="C12" s="14"/>
      <c r="D12" s="14"/>
      <c r="E12" s="14"/>
      <c r="F12" s="108"/>
      <c r="G12" s="6"/>
      <c r="H12" s="6"/>
      <c r="I12" s="63"/>
      <c r="J12" s="17"/>
    </row>
    <row r="13" spans="1:34" ht="9.75" customHeight="1" x14ac:dyDescent="0.25">
      <c r="B13" s="11"/>
      <c r="C13" s="14"/>
      <c r="D13" s="14"/>
      <c r="E13" s="14"/>
      <c r="F13" s="108"/>
      <c r="G13" s="6"/>
      <c r="H13" s="6"/>
      <c r="I13" s="63"/>
      <c r="J13" s="17"/>
    </row>
    <row r="14" spans="1:34" ht="22.5" customHeight="1" x14ac:dyDescent="0.2">
      <c r="A14" s="148" t="s">
        <v>44</v>
      </c>
      <c r="B14" s="148" t="s">
        <v>45</v>
      </c>
      <c r="C14" s="148" t="s">
        <v>46</v>
      </c>
      <c r="D14" s="148"/>
      <c r="E14" s="148" t="s">
        <v>47</v>
      </c>
      <c r="F14" s="295" t="s">
        <v>235</v>
      </c>
      <c r="G14" s="149" t="s">
        <v>236</v>
      </c>
      <c r="H14" s="149"/>
      <c r="I14" s="149" t="s">
        <v>237</v>
      </c>
      <c r="J14" s="149"/>
      <c r="K14" s="149" t="s">
        <v>238</v>
      </c>
      <c r="L14" s="149"/>
      <c r="M14" s="149" t="s">
        <v>239</v>
      </c>
      <c r="N14" s="149"/>
      <c r="O14" s="164" t="s">
        <v>49</v>
      </c>
    </row>
    <row r="15" spans="1:34" ht="16.5" customHeight="1" x14ac:dyDescent="0.2">
      <c r="A15" s="148"/>
      <c r="B15" s="148"/>
      <c r="C15" s="148"/>
      <c r="D15" s="148"/>
      <c r="E15" s="148"/>
      <c r="F15" s="295"/>
      <c r="G15" s="149"/>
      <c r="H15" s="149"/>
      <c r="I15" s="149"/>
      <c r="J15" s="149"/>
      <c r="K15" s="149"/>
      <c r="L15" s="149"/>
      <c r="M15" s="149"/>
      <c r="N15" s="149"/>
      <c r="O15" s="164"/>
    </row>
    <row r="16" spans="1:34" ht="63" customHeight="1" x14ac:dyDescent="0.2">
      <c r="A16" s="148"/>
      <c r="B16" s="148"/>
      <c r="C16" s="128" t="s">
        <v>50</v>
      </c>
      <c r="D16" s="128" t="s">
        <v>51</v>
      </c>
      <c r="E16" s="148"/>
      <c r="F16" s="295"/>
      <c r="G16" s="128" t="s">
        <v>52</v>
      </c>
      <c r="H16" s="128" t="s">
        <v>53</v>
      </c>
      <c r="I16" s="128" t="s">
        <v>52</v>
      </c>
      <c r="J16" s="128" t="s">
        <v>53</v>
      </c>
      <c r="K16" s="128" t="s">
        <v>52</v>
      </c>
      <c r="L16" s="128" t="s">
        <v>53</v>
      </c>
      <c r="M16" s="128" t="s">
        <v>52</v>
      </c>
      <c r="N16" s="128" t="s">
        <v>53</v>
      </c>
      <c r="O16" s="164"/>
    </row>
    <row r="17" spans="1:15" ht="12.75" customHeight="1" x14ac:dyDescent="0.2">
      <c r="A17" s="165" t="s">
        <v>74</v>
      </c>
      <c r="B17" s="166"/>
      <c r="C17" s="166"/>
      <c r="D17" s="166"/>
      <c r="E17" s="166"/>
      <c r="F17" s="166"/>
      <c r="G17" s="167"/>
      <c r="H17" s="167"/>
      <c r="I17" s="167"/>
      <c r="J17" s="167"/>
      <c r="K17" s="167"/>
      <c r="L17" s="167"/>
      <c r="M17" s="167"/>
      <c r="N17" s="167"/>
      <c r="O17" s="168"/>
    </row>
    <row r="18" spans="1:15" ht="12.75" customHeight="1" x14ac:dyDescent="0.2">
      <c r="A18" s="165" t="s">
        <v>151</v>
      </c>
      <c r="B18" s="166"/>
      <c r="C18" s="166"/>
      <c r="D18" s="166"/>
      <c r="E18" s="166"/>
      <c r="F18" s="166"/>
      <c r="G18" s="167"/>
      <c r="H18" s="167"/>
      <c r="I18" s="167"/>
      <c r="J18" s="167"/>
      <c r="K18" s="167"/>
      <c r="L18" s="167"/>
      <c r="M18" s="167"/>
      <c r="N18" s="167"/>
      <c r="O18" s="168"/>
    </row>
    <row r="19" spans="1:15" ht="12.75" customHeight="1" x14ac:dyDescent="0.2">
      <c r="A19" s="165" t="s">
        <v>152</v>
      </c>
      <c r="B19" s="166"/>
      <c r="C19" s="166"/>
      <c r="D19" s="166"/>
      <c r="E19" s="166"/>
      <c r="F19" s="166"/>
      <c r="G19" s="167"/>
      <c r="H19" s="167"/>
      <c r="I19" s="167"/>
      <c r="J19" s="167"/>
      <c r="K19" s="167"/>
      <c r="L19" s="167"/>
      <c r="M19" s="167"/>
      <c r="N19" s="167"/>
      <c r="O19" s="168"/>
    </row>
    <row r="20" spans="1:15" ht="12.75" customHeight="1" x14ac:dyDescent="0.2">
      <c r="A20" s="150" t="s">
        <v>54</v>
      </c>
      <c r="B20" s="169" t="s">
        <v>159</v>
      </c>
      <c r="C20" s="170"/>
      <c r="D20" s="171"/>
      <c r="E20" s="18" t="s">
        <v>55</v>
      </c>
      <c r="F20" s="77">
        <f>F22+F23+F24+F25+F26</f>
        <v>760.9</v>
      </c>
      <c r="G20" s="36">
        <f t="shared" ref="G20:N20" si="0">G22+G23+G24+G25+G26</f>
        <v>74.714619999999996</v>
      </c>
      <c r="H20" s="36">
        <f t="shared" si="0"/>
        <v>9.819243001708502</v>
      </c>
      <c r="I20" s="36">
        <f t="shared" si="0"/>
        <v>95.714619999999996</v>
      </c>
      <c r="J20" s="36">
        <f t="shared" si="0"/>
        <v>12.579132606124327</v>
      </c>
      <c r="K20" s="36">
        <f t="shared" si="0"/>
        <v>351.80887000000001</v>
      </c>
      <c r="L20" s="36">
        <f t="shared" si="0"/>
        <v>46.235887764489426</v>
      </c>
      <c r="M20" s="36">
        <f t="shared" si="0"/>
        <v>0</v>
      </c>
      <c r="N20" s="36">
        <f t="shared" si="0"/>
        <v>0</v>
      </c>
      <c r="O20" s="178"/>
    </row>
    <row r="21" spans="1:15" ht="21" customHeight="1" x14ac:dyDescent="0.2">
      <c r="A21" s="151"/>
      <c r="B21" s="172"/>
      <c r="C21" s="173"/>
      <c r="D21" s="174"/>
      <c r="E21" s="19" t="s">
        <v>48</v>
      </c>
      <c r="F21" s="109"/>
      <c r="G21" s="44"/>
      <c r="H21" s="44"/>
      <c r="I21" s="44"/>
      <c r="J21" s="44"/>
      <c r="K21" s="44"/>
      <c r="L21" s="44"/>
      <c r="M21" s="44"/>
      <c r="N21" s="44"/>
      <c r="O21" s="179"/>
    </row>
    <row r="22" spans="1:15" ht="25.5" x14ac:dyDescent="0.2">
      <c r="A22" s="151"/>
      <c r="B22" s="172"/>
      <c r="C22" s="173"/>
      <c r="D22" s="174"/>
      <c r="E22" s="20" t="s">
        <v>56</v>
      </c>
      <c r="F22" s="77">
        <v>0</v>
      </c>
      <c r="G22" s="36"/>
      <c r="H22" s="36"/>
      <c r="I22" s="36"/>
      <c r="J22" s="36"/>
      <c r="K22" s="36"/>
      <c r="L22" s="36"/>
      <c r="M22" s="36"/>
      <c r="N22" s="36"/>
      <c r="O22" s="179"/>
    </row>
    <row r="23" spans="1:15" ht="38.25" x14ac:dyDescent="0.2">
      <c r="A23" s="151"/>
      <c r="B23" s="172"/>
      <c r="C23" s="173"/>
      <c r="D23" s="174"/>
      <c r="E23" s="21" t="s">
        <v>57</v>
      </c>
      <c r="F23" s="77">
        <v>0</v>
      </c>
      <c r="G23" s="36"/>
      <c r="H23" s="36"/>
      <c r="I23" s="36"/>
      <c r="J23" s="36"/>
      <c r="K23" s="36"/>
      <c r="L23" s="36"/>
      <c r="M23" s="36"/>
      <c r="N23" s="36"/>
      <c r="O23" s="179"/>
    </row>
    <row r="24" spans="1:15" ht="44.25" customHeight="1" x14ac:dyDescent="0.2">
      <c r="A24" s="151"/>
      <c r="B24" s="172"/>
      <c r="C24" s="173"/>
      <c r="D24" s="174"/>
      <c r="E24" s="22" t="s">
        <v>58</v>
      </c>
      <c r="F24" s="77">
        <v>0</v>
      </c>
      <c r="G24" s="36"/>
      <c r="H24" s="36"/>
      <c r="I24" s="36"/>
      <c r="J24" s="36"/>
      <c r="K24" s="36"/>
      <c r="L24" s="36"/>
      <c r="M24" s="36"/>
      <c r="N24" s="36"/>
      <c r="O24" s="179"/>
    </row>
    <row r="25" spans="1:15" ht="25.5" x14ac:dyDescent="0.2">
      <c r="A25" s="151"/>
      <c r="B25" s="172"/>
      <c r="C25" s="173"/>
      <c r="D25" s="174"/>
      <c r="E25" s="20" t="s">
        <v>59</v>
      </c>
      <c r="F25" s="77">
        <f>F32+F41+F49+F57+F65+F73+F81+F89+F97+F105</f>
        <v>760.9</v>
      </c>
      <c r="G25" s="65">
        <f>G32+G41+G49+G57+G65+G73+G81+G89+G97+G105</f>
        <v>74.714619999999996</v>
      </c>
      <c r="H25" s="65">
        <f>G25/F25*100</f>
        <v>9.819243001708502</v>
      </c>
      <c r="I25" s="65">
        <f>I32+I41+I49+I57+I65+I73+I81+I89+I97+I105</f>
        <v>95.714619999999996</v>
      </c>
      <c r="J25" s="65">
        <f>I25/F25*100</f>
        <v>12.579132606124327</v>
      </c>
      <c r="K25" s="65">
        <f>K32+K41+K49+K57+K65+K73+K81+K89+K97+K105</f>
        <v>351.80887000000001</v>
      </c>
      <c r="L25" s="65">
        <f>K25/F25*100</f>
        <v>46.235887764489426</v>
      </c>
      <c r="M25" s="65">
        <f>M32+M41+M49+M57+M65+M73+M81+M89+M97+M105</f>
        <v>0</v>
      </c>
      <c r="N25" s="65">
        <f>M25/F25*100</f>
        <v>0</v>
      </c>
      <c r="O25" s="179"/>
    </row>
    <row r="26" spans="1:15" ht="30" customHeight="1" x14ac:dyDescent="0.2">
      <c r="A26" s="152"/>
      <c r="B26" s="175"/>
      <c r="C26" s="176"/>
      <c r="D26" s="177"/>
      <c r="E26" s="22" t="s">
        <v>60</v>
      </c>
      <c r="F26" s="77">
        <v>0</v>
      </c>
      <c r="G26" s="36"/>
      <c r="H26" s="36"/>
      <c r="I26" s="36"/>
      <c r="J26" s="36"/>
      <c r="K26" s="36"/>
      <c r="L26" s="36"/>
      <c r="M26" s="36"/>
      <c r="N26" s="36"/>
      <c r="O26" s="180"/>
    </row>
    <row r="27" spans="1:15" ht="12.75" customHeight="1" x14ac:dyDescent="0.2">
      <c r="A27" s="150" t="s">
        <v>142</v>
      </c>
      <c r="B27" s="153" t="s">
        <v>73</v>
      </c>
      <c r="C27" s="155" t="s">
        <v>277</v>
      </c>
      <c r="D27" s="155" t="s">
        <v>278</v>
      </c>
      <c r="E27" s="18" t="s">
        <v>55</v>
      </c>
      <c r="F27" s="77">
        <f t="shared" ref="F27:N27" si="1">F29+F30+F31+F32+F33</f>
        <v>60</v>
      </c>
      <c r="G27" s="36">
        <f t="shared" si="1"/>
        <v>0</v>
      </c>
      <c r="H27" s="36">
        <f t="shared" si="1"/>
        <v>0</v>
      </c>
      <c r="I27" s="36">
        <f t="shared" si="1"/>
        <v>12</v>
      </c>
      <c r="J27" s="36">
        <f t="shared" si="1"/>
        <v>20</v>
      </c>
      <c r="K27" s="36">
        <f t="shared" si="1"/>
        <v>27.332999999999998</v>
      </c>
      <c r="L27" s="36">
        <f t="shared" si="1"/>
        <v>45.554999999999993</v>
      </c>
      <c r="M27" s="36">
        <f t="shared" si="1"/>
        <v>0</v>
      </c>
      <c r="N27" s="36">
        <f t="shared" si="1"/>
        <v>0</v>
      </c>
      <c r="O27" s="158"/>
    </row>
    <row r="28" spans="1:15" ht="21" customHeight="1" x14ac:dyDescent="0.2">
      <c r="A28" s="151"/>
      <c r="B28" s="154"/>
      <c r="C28" s="156"/>
      <c r="D28" s="156"/>
      <c r="E28" s="19" t="s">
        <v>48</v>
      </c>
      <c r="F28" s="109"/>
      <c r="G28" s="44"/>
      <c r="H28" s="44"/>
      <c r="I28" s="44"/>
      <c r="J28" s="44"/>
      <c r="K28" s="44"/>
      <c r="L28" s="44"/>
      <c r="M28" s="44"/>
      <c r="N28" s="44"/>
      <c r="O28" s="159"/>
    </row>
    <row r="29" spans="1:15" ht="25.5" x14ac:dyDescent="0.2">
      <c r="A29" s="151"/>
      <c r="B29" s="154"/>
      <c r="C29" s="156"/>
      <c r="D29" s="156"/>
      <c r="E29" s="20" t="s">
        <v>56</v>
      </c>
      <c r="F29" s="77">
        <v>0</v>
      </c>
      <c r="G29" s="36"/>
      <c r="H29" s="36"/>
      <c r="I29" s="36"/>
      <c r="J29" s="36"/>
      <c r="K29" s="36"/>
      <c r="L29" s="36"/>
      <c r="M29" s="36"/>
      <c r="N29" s="36"/>
      <c r="O29" s="159"/>
    </row>
    <row r="30" spans="1:15" ht="38.25" x14ac:dyDescent="0.2">
      <c r="A30" s="151"/>
      <c r="B30" s="154"/>
      <c r="C30" s="156"/>
      <c r="D30" s="156"/>
      <c r="E30" s="21" t="s">
        <v>57</v>
      </c>
      <c r="F30" s="77">
        <v>0</v>
      </c>
      <c r="G30" s="36"/>
      <c r="H30" s="36"/>
      <c r="I30" s="36"/>
      <c r="J30" s="36"/>
      <c r="K30" s="36"/>
      <c r="L30" s="36"/>
      <c r="M30" s="36"/>
      <c r="N30" s="36"/>
      <c r="O30" s="159"/>
    </row>
    <row r="31" spans="1:15" ht="44.25" customHeight="1" x14ac:dyDescent="0.2">
      <c r="A31" s="151"/>
      <c r="B31" s="154"/>
      <c r="C31" s="156"/>
      <c r="D31" s="156"/>
      <c r="E31" s="22" t="s">
        <v>58</v>
      </c>
      <c r="F31" s="77">
        <v>0</v>
      </c>
      <c r="G31" s="36"/>
      <c r="H31" s="36"/>
      <c r="I31" s="36"/>
      <c r="J31" s="36"/>
      <c r="K31" s="36"/>
      <c r="L31" s="36"/>
      <c r="M31" s="36"/>
      <c r="N31" s="36"/>
      <c r="O31" s="159"/>
    </row>
    <row r="32" spans="1:15" ht="25.5" x14ac:dyDescent="0.2">
      <c r="A32" s="151"/>
      <c r="B32" s="154"/>
      <c r="C32" s="156"/>
      <c r="D32" s="156"/>
      <c r="E32" s="20" t="s">
        <v>59</v>
      </c>
      <c r="F32" s="77">
        <v>60</v>
      </c>
      <c r="G32" s="36">
        <v>0</v>
      </c>
      <c r="H32" s="36">
        <v>0</v>
      </c>
      <c r="I32" s="36">
        <f>G32+12</f>
        <v>12</v>
      </c>
      <c r="J32" s="36">
        <f>I32/F32*100</f>
        <v>20</v>
      </c>
      <c r="K32" s="36">
        <f>I32+15.333</f>
        <v>27.332999999999998</v>
      </c>
      <c r="L32" s="36">
        <f>K32/F32*100</f>
        <v>45.554999999999993</v>
      </c>
      <c r="M32" s="36"/>
      <c r="N32" s="36"/>
      <c r="O32" s="159"/>
    </row>
    <row r="33" spans="1:15" ht="30" customHeight="1" x14ac:dyDescent="0.2">
      <c r="A33" s="151"/>
      <c r="B33" s="361"/>
      <c r="C33" s="156"/>
      <c r="D33" s="156"/>
      <c r="E33" s="21" t="s">
        <v>60</v>
      </c>
      <c r="F33" s="110">
        <v>0</v>
      </c>
      <c r="G33" s="37"/>
      <c r="H33" s="37"/>
      <c r="I33" s="37"/>
      <c r="J33" s="37"/>
      <c r="K33" s="37"/>
      <c r="L33" s="37"/>
      <c r="M33" s="37"/>
      <c r="N33" s="37"/>
      <c r="O33" s="159"/>
    </row>
    <row r="34" spans="1:15" s="96" customFormat="1" ht="27" customHeight="1" x14ac:dyDescent="0.2">
      <c r="A34" s="362" t="s">
        <v>272</v>
      </c>
      <c r="B34" s="363"/>
      <c r="C34" s="363"/>
      <c r="D34" s="363"/>
      <c r="E34" s="363"/>
      <c r="F34" s="363"/>
      <c r="G34" s="363"/>
      <c r="H34" s="363"/>
      <c r="I34" s="363"/>
      <c r="J34" s="363"/>
      <c r="K34" s="363"/>
      <c r="L34" s="363"/>
      <c r="M34" s="363"/>
      <c r="N34" s="363"/>
      <c r="O34" s="364"/>
    </row>
    <row r="35" spans="1:15" s="96" customFormat="1" ht="37.5" customHeight="1" x14ac:dyDescent="0.2">
      <c r="A35" s="344" t="s">
        <v>276</v>
      </c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6"/>
    </row>
    <row r="36" spans="1:15" ht="12.75" customHeight="1" x14ac:dyDescent="0.2">
      <c r="A36" s="248" t="s">
        <v>143</v>
      </c>
      <c r="B36" s="360" t="s">
        <v>75</v>
      </c>
      <c r="C36" s="156" t="s">
        <v>257</v>
      </c>
      <c r="D36" s="156" t="s">
        <v>279</v>
      </c>
      <c r="E36" s="142" t="s">
        <v>55</v>
      </c>
      <c r="F36" s="143">
        <f t="shared" ref="F36:N36" si="2">F38+F39+F40+F41+F42</f>
        <v>50</v>
      </c>
      <c r="G36" s="144">
        <f t="shared" si="2"/>
        <v>0</v>
      </c>
      <c r="H36" s="144">
        <f t="shared" si="2"/>
        <v>0</v>
      </c>
      <c r="I36" s="144">
        <f t="shared" si="2"/>
        <v>0</v>
      </c>
      <c r="J36" s="144">
        <f t="shared" si="2"/>
        <v>0</v>
      </c>
      <c r="K36" s="144">
        <f t="shared" si="2"/>
        <v>13.333</v>
      </c>
      <c r="L36" s="144">
        <f t="shared" si="2"/>
        <v>26.666</v>
      </c>
      <c r="M36" s="144">
        <f t="shared" si="2"/>
        <v>0</v>
      </c>
      <c r="N36" s="144">
        <f t="shared" si="2"/>
        <v>0</v>
      </c>
      <c r="O36" s="236" t="s">
        <v>256</v>
      </c>
    </row>
    <row r="37" spans="1:15" ht="18.75" customHeight="1" x14ac:dyDescent="0.2">
      <c r="A37" s="151"/>
      <c r="B37" s="154"/>
      <c r="C37" s="156"/>
      <c r="D37" s="156"/>
      <c r="E37" s="19" t="s">
        <v>48</v>
      </c>
      <c r="F37" s="109"/>
      <c r="G37" s="44"/>
      <c r="H37" s="44"/>
      <c r="I37" s="44"/>
      <c r="J37" s="44"/>
      <c r="K37" s="44"/>
      <c r="L37" s="44"/>
      <c r="M37" s="44"/>
      <c r="N37" s="44"/>
      <c r="O37" s="185"/>
    </row>
    <row r="38" spans="1:15" ht="25.5" x14ac:dyDescent="0.2">
      <c r="A38" s="151"/>
      <c r="B38" s="154"/>
      <c r="C38" s="156"/>
      <c r="D38" s="156"/>
      <c r="E38" s="20" t="s">
        <v>56</v>
      </c>
      <c r="F38" s="77">
        <v>0</v>
      </c>
      <c r="G38" s="36"/>
      <c r="H38" s="36"/>
      <c r="I38" s="36"/>
      <c r="J38" s="36"/>
      <c r="K38" s="36"/>
      <c r="L38" s="36"/>
      <c r="M38" s="36"/>
      <c r="N38" s="36"/>
      <c r="O38" s="185"/>
    </row>
    <row r="39" spans="1:15" ht="38.25" x14ac:dyDescent="0.2">
      <c r="A39" s="151"/>
      <c r="B39" s="154"/>
      <c r="C39" s="156"/>
      <c r="D39" s="156"/>
      <c r="E39" s="21" t="s">
        <v>57</v>
      </c>
      <c r="F39" s="77">
        <v>0</v>
      </c>
      <c r="G39" s="36"/>
      <c r="H39" s="36"/>
      <c r="I39" s="36"/>
      <c r="J39" s="36"/>
      <c r="K39" s="36"/>
      <c r="L39" s="36"/>
      <c r="M39" s="36"/>
      <c r="N39" s="36"/>
      <c r="O39" s="185"/>
    </row>
    <row r="40" spans="1:15" ht="42" customHeight="1" x14ac:dyDescent="0.2">
      <c r="A40" s="151"/>
      <c r="B40" s="154"/>
      <c r="C40" s="156"/>
      <c r="D40" s="156"/>
      <c r="E40" s="22" t="s">
        <v>58</v>
      </c>
      <c r="F40" s="77">
        <v>0</v>
      </c>
      <c r="G40" s="36"/>
      <c r="H40" s="36"/>
      <c r="I40" s="36"/>
      <c r="J40" s="36"/>
      <c r="K40" s="36"/>
      <c r="L40" s="36"/>
      <c r="M40" s="36"/>
      <c r="N40" s="36"/>
      <c r="O40" s="185"/>
    </row>
    <row r="41" spans="1:15" ht="25.5" x14ac:dyDescent="0.2">
      <c r="A41" s="151"/>
      <c r="B41" s="154"/>
      <c r="C41" s="156"/>
      <c r="D41" s="156"/>
      <c r="E41" s="20" t="s">
        <v>59</v>
      </c>
      <c r="F41" s="77">
        <v>50</v>
      </c>
      <c r="G41" s="36">
        <v>0</v>
      </c>
      <c r="H41" s="36">
        <f>G41/F41*100</f>
        <v>0</v>
      </c>
      <c r="I41" s="36">
        <f>G41+0</f>
        <v>0</v>
      </c>
      <c r="J41" s="36">
        <f>I41/F41*100</f>
        <v>0</v>
      </c>
      <c r="K41" s="36">
        <f>I41+13.333</f>
        <v>13.333</v>
      </c>
      <c r="L41" s="36">
        <f>K41/F41*100</f>
        <v>26.666</v>
      </c>
      <c r="M41" s="36"/>
      <c r="N41" s="36"/>
      <c r="O41" s="185"/>
    </row>
    <row r="42" spans="1:15" ht="29.25" customHeight="1" x14ac:dyDescent="0.2">
      <c r="A42" s="152"/>
      <c r="B42" s="154"/>
      <c r="C42" s="157"/>
      <c r="D42" s="157"/>
      <c r="E42" s="22" t="s">
        <v>60</v>
      </c>
      <c r="F42" s="77">
        <v>0</v>
      </c>
      <c r="G42" s="36"/>
      <c r="H42" s="36"/>
      <c r="I42" s="36"/>
      <c r="J42" s="36"/>
      <c r="K42" s="36"/>
      <c r="L42" s="36"/>
      <c r="M42" s="36"/>
      <c r="N42" s="36"/>
      <c r="O42" s="185"/>
    </row>
    <row r="43" spans="1:15" ht="37.5" customHeight="1" x14ac:dyDescent="0.2">
      <c r="A43" s="186" t="s">
        <v>280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8"/>
    </row>
    <row r="44" spans="1:15" ht="12.75" customHeight="1" x14ac:dyDescent="0.2">
      <c r="A44" s="150" t="s">
        <v>144</v>
      </c>
      <c r="B44" s="153" t="s">
        <v>76</v>
      </c>
      <c r="C44" s="155" t="s">
        <v>114</v>
      </c>
      <c r="D44" s="155" t="s">
        <v>197</v>
      </c>
      <c r="E44" s="18" t="s">
        <v>55</v>
      </c>
      <c r="F44" s="77">
        <f t="shared" ref="F44:N44" si="3">F46+F47+F48+F49+F50</f>
        <v>40</v>
      </c>
      <c r="G44" s="36">
        <f t="shared" si="3"/>
        <v>22</v>
      </c>
      <c r="H44" s="36">
        <f t="shared" si="3"/>
        <v>55.000000000000007</v>
      </c>
      <c r="I44" s="36">
        <f t="shared" si="3"/>
        <v>22</v>
      </c>
      <c r="J44" s="36">
        <f t="shared" si="3"/>
        <v>55.000000000000007</v>
      </c>
      <c r="K44" s="36">
        <f t="shared" si="3"/>
        <v>22</v>
      </c>
      <c r="L44" s="36">
        <f t="shared" si="3"/>
        <v>55.000000000000007</v>
      </c>
      <c r="M44" s="36">
        <f t="shared" si="3"/>
        <v>0</v>
      </c>
      <c r="N44" s="36">
        <f t="shared" si="3"/>
        <v>0</v>
      </c>
      <c r="O44" s="181"/>
    </row>
    <row r="45" spans="1:15" ht="18.75" customHeight="1" x14ac:dyDescent="0.2">
      <c r="A45" s="151"/>
      <c r="B45" s="154"/>
      <c r="C45" s="156"/>
      <c r="D45" s="156"/>
      <c r="E45" s="19" t="s">
        <v>48</v>
      </c>
      <c r="F45" s="109"/>
      <c r="G45" s="44"/>
      <c r="H45" s="44"/>
      <c r="I45" s="44"/>
      <c r="J45" s="44"/>
      <c r="K45" s="44"/>
      <c r="L45" s="44"/>
      <c r="M45" s="44"/>
      <c r="N45" s="44"/>
      <c r="O45" s="182"/>
    </row>
    <row r="46" spans="1:15" ht="25.5" x14ac:dyDescent="0.2">
      <c r="A46" s="151"/>
      <c r="B46" s="154"/>
      <c r="C46" s="156"/>
      <c r="D46" s="156"/>
      <c r="E46" s="20" t="s">
        <v>56</v>
      </c>
      <c r="F46" s="77">
        <v>0</v>
      </c>
      <c r="G46" s="36"/>
      <c r="H46" s="36"/>
      <c r="I46" s="36"/>
      <c r="J46" s="36"/>
      <c r="K46" s="36"/>
      <c r="L46" s="36"/>
      <c r="M46" s="36"/>
      <c r="N46" s="36"/>
      <c r="O46" s="182"/>
    </row>
    <row r="47" spans="1:15" ht="38.25" x14ac:dyDescent="0.2">
      <c r="A47" s="151"/>
      <c r="B47" s="154"/>
      <c r="C47" s="156"/>
      <c r="D47" s="156"/>
      <c r="E47" s="21" t="s">
        <v>57</v>
      </c>
      <c r="F47" s="77">
        <v>0</v>
      </c>
      <c r="G47" s="36"/>
      <c r="H47" s="36"/>
      <c r="I47" s="36"/>
      <c r="J47" s="36"/>
      <c r="K47" s="36"/>
      <c r="L47" s="36"/>
      <c r="M47" s="36"/>
      <c r="N47" s="36"/>
      <c r="O47" s="182"/>
    </row>
    <row r="48" spans="1:15" ht="40.5" customHeight="1" x14ac:dyDescent="0.2">
      <c r="A48" s="151"/>
      <c r="B48" s="154"/>
      <c r="C48" s="156"/>
      <c r="D48" s="156"/>
      <c r="E48" s="22" t="s">
        <v>58</v>
      </c>
      <c r="F48" s="77">
        <v>0</v>
      </c>
      <c r="G48" s="36"/>
      <c r="H48" s="36"/>
      <c r="I48" s="36"/>
      <c r="J48" s="36"/>
      <c r="K48" s="36"/>
      <c r="L48" s="36"/>
      <c r="M48" s="36"/>
      <c r="N48" s="36"/>
      <c r="O48" s="182"/>
    </row>
    <row r="49" spans="1:15" ht="25.5" x14ac:dyDescent="0.2">
      <c r="A49" s="151"/>
      <c r="B49" s="154"/>
      <c r="C49" s="156"/>
      <c r="D49" s="156"/>
      <c r="E49" s="20" t="s">
        <v>59</v>
      </c>
      <c r="F49" s="77">
        <v>40</v>
      </c>
      <c r="G49" s="36">
        <v>22</v>
      </c>
      <c r="H49" s="36">
        <f>G49/F49*100</f>
        <v>55.000000000000007</v>
      </c>
      <c r="I49" s="36">
        <f>G49+0</f>
        <v>22</v>
      </c>
      <c r="J49" s="36">
        <f>I49/F49*100</f>
        <v>55.000000000000007</v>
      </c>
      <c r="K49" s="36">
        <f>I49+0</f>
        <v>22</v>
      </c>
      <c r="L49" s="36">
        <f>K49/F49*100</f>
        <v>55.000000000000007</v>
      </c>
      <c r="M49" s="36"/>
      <c r="N49" s="36"/>
      <c r="O49" s="182"/>
    </row>
    <row r="50" spans="1:15" ht="28.5" customHeight="1" x14ac:dyDescent="0.2">
      <c r="A50" s="152"/>
      <c r="B50" s="154"/>
      <c r="C50" s="157"/>
      <c r="D50" s="157"/>
      <c r="E50" s="22" t="s">
        <v>60</v>
      </c>
      <c r="F50" s="77">
        <v>0</v>
      </c>
      <c r="G50" s="36"/>
      <c r="H50" s="36"/>
      <c r="I50" s="36"/>
      <c r="J50" s="36"/>
      <c r="K50" s="36"/>
      <c r="L50" s="36"/>
      <c r="M50" s="36"/>
      <c r="N50" s="36"/>
      <c r="O50" s="183"/>
    </row>
    <row r="51" spans="1:15" ht="26.25" customHeight="1" x14ac:dyDescent="0.2">
      <c r="A51" s="184" t="s">
        <v>233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3"/>
    </row>
    <row r="52" spans="1:15" ht="24" customHeight="1" x14ac:dyDescent="0.2">
      <c r="A52" s="150" t="s">
        <v>145</v>
      </c>
      <c r="B52" s="153" t="s">
        <v>200</v>
      </c>
      <c r="C52" s="155" t="s">
        <v>109</v>
      </c>
      <c r="D52" s="155" t="s">
        <v>281</v>
      </c>
      <c r="E52" s="18" t="s">
        <v>55</v>
      </c>
      <c r="F52" s="77">
        <f t="shared" ref="F52:N52" si="4">F54+F55+F56+F57+F58</f>
        <v>0</v>
      </c>
      <c r="G52" s="36">
        <f t="shared" si="4"/>
        <v>0</v>
      </c>
      <c r="H52" s="36">
        <f t="shared" si="4"/>
        <v>0</v>
      </c>
      <c r="I52" s="36">
        <f t="shared" si="4"/>
        <v>0</v>
      </c>
      <c r="J52" s="36">
        <f t="shared" si="4"/>
        <v>0</v>
      </c>
      <c r="K52" s="36">
        <f t="shared" si="4"/>
        <v>0</v>
      </c>
      <c r="L52" s="36">
        <f t="shared" si="4"/>
        <v>0</v>
      </c>
      <c r="M52" s="36">
        <f t="shared" si="4"/>
        <v>0</v>
      </c>
      <c r="N52" s="36">
        <f t="shared" si="4"/>
        <v>0</v>
      </c>
      <c r="O52" s="178"/>
    </row>
    <row r="53" spans="1:15" ht="20.25" customHeight="1" x14ac:dyDescent="0.2">
      <c r="A53" s="151"/>
      <c r="B53" s="154"/>
      <c r="C53" s="156"/>
      <c r="D53" s="156"/>
      <c r="E53" s="19" t="s">
        <v>48</v>
      </c>
      <c r="F53" s="109"/>
      <c r="G53" s="44"/>
      <c r="H53" s="44"/>
      <c r="I53" s="44"/>
      <c r="J53" s="44"/>
      <c r="K53" s="44"/>
      <c r="L53" s="44"/>
      <c r="M53" s="44"/>
      <c r="N53" s="44"/>
      <c r="O53" s="179"/>
    </row>
    <row r="54" spans="1:15" ht="33" customHeight="1" x14ac:dyDescent="0.2">
      <c r="A54" s="151"/>
      <c r="B54" s="154"/>
      <c r="C54" s="156"/>
      <c r="D54" s="156"/>
      <c r="E54" s="20" t="s">
        <v>56</v>
      </c>
      <c r="F54" s="77">
        <v>0</v>
      </c>
      <c r="G54" s="36"/>
      <c r="H54" s="36"/>
      <c r="I54" s="36"/>
      <c r="J54" s="36"/>
      <c r="K54" s="36"/>
      <c r="L54" s="36"/>
      <c r="M54" s="36"/>
      <c r="N54" s="36"/>
      <c r="O54" s="179"/>
    </row>
    <row r="55" spans="1:15" ht="38.25" x14ac:dyDescent="0.2">
      <c r="A55" s="151"/>
      <c r="B55" s="154"/>
      <c r="C55" s="156"/>
      <c r="D55" s="156"/>
      <c r="E55" s="21" t="s">
        <v>57</v>
      </c>
      <c r="F55" s="77">
        <v>0</v>
      </c>
      <c r="G55" s="36"/>
      <c r="H55" s="36"/>
      <c r="I55" s="36"/>
      <c r="J55" s="36"/>
      <c r="K55" s="36"/>
      <c r="L55" s="36"/>
      <c r="M55" s="36"/>
      <c r="N55" s="36"/>
      <c r="O55" s="179"/>
    </row>
    <row r="56" spans="1:15" ht="40.5" customHeight="1" x14ac:dyDescent="0.2">
      <c r="A56" s="151"/>
      <c r="B56" s="154"/>
      <c r="C56" s="156"/>
      <c r="D56" s="156"/>
      <c r="E56" s="22" t="s">
        <v>58</v>
      </c>
      <c r="F56" s="77">
        <v>0</v>
      </c>
      <c r="G56" s="36"/>
      <c r="H56" s="36"/>
      <c r="I56" s="36"/>
      <c r="J56" s="36"/>
      <c r="K56" s="36"/>
      <c r="L56" s="36"/>
      <c r="M56" s="36"/>
      <c r="N56" s="36"/>
      <c r="O56" s="179"/>
    </row>
    <row r="57" spans="1:15" ht="25.5" x14ac:dyDescent="0.2">
      <c r="A57" s="151"/>
      <c r="B57" s="154"/>
      <c r="C57" s="156"/>
      <c r="D57" s="156"/>
      <c r="E57" s="20" t="s">
        <v>59</v>
      </c>
      <c r="F57" s="77">
        <v>0</v>
      </c>
      <c r="G57" s="36">
        <v>0</v>
      </c>
      <c r="H57" s="36">
        <v>0</v>
      </c>
      <c r="I57" s="36">
        <f>G57+0</f>
        <v>0</v>
      </c>
      <c r="J57" s="36">
        <v>0</v>
      </c>
      <c r="K57" s="36">
        <f>I57+0</f>
        <v>0</v>
      </c>
      <c r="L57" s="36">
        <v>0</v>
      </c>
      <c r="M57" s="36"/>
      <c r="N57" s="36"/>
      <c r="O57" s="179"/>
    </row>
    <row r="58" spans="1:15" ht="36" customHeight="1" x14ac:dyDescent="0.2">
      <c r="A58" s="152"/>
      <c r="B58" s="154"/>
      <c r="C58" s="157"/>
      <c r="D58" s="157"/>
      <c r="E58" s="22" t="s">
        <v>60</v>
      </c>
      <c r="F58" s="77">
        <v>0</v>
      </c>
      <c r="G58" s="36"/>
      <c r="H58" s="36"/>
      <c r="I58" s="36"/>
      <c r="J58" s="36"/>
      <c r="K58" s="36"/>
      <c r="L58" s="36"/>
      <c r="M58" s="36"/>
      <c r="N58" s="36"/>
      <c r="O58" s="180"/>
    </row>
    <row r="59" spans="1:15" ht="16.5" customHeight="1" x14ac:dyDescent="0.2">
      <c r="A59" s="308" t="s">
        <v>298</v>
      </c>
      <c r="B59" s="309"/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10"/>
    </row>
    <row r="60" spans="1:15" ht="12.75" customHeight="1" x14ac:dyDescent="0.2">
      <c r="A60" s="150" t="s">
        <v>146</v>
      </c>
      <c r="B60" s="153" t="s">
        <v>99</v>
      </c>
      <c r="C60" s="155" t="s">
        <v>109</v>
      </c>
      <c r="D60" s="155" t="s">
        <v>281</v>
      </c>
      <c r="E60" s="18" t="s">
        <v>55</v>
      </c>
      <c r="F60" s="77">
        <f t="shared" ref="F60:N60" si="5">F62+F63+F64+F65+F66</f>
        <v>0</v>
      </c>
      <c r="G60" s="36">
        <f t="shared" si="5"/>
        <v>0</v>
      </c>
      <c r="H60" s="36">
        <f t="shared" si="5"/>
        <v>0</v>
      </c>
      <c r="I60" s="36">
        <f t="shared" si="5"/>
        <v>0</v>
      </c>
      <c r="J60" s="36">
        <f t="shared" si="5"/>
        <v>0</v>
      </c>
      <c r="K60" s="36">
        <f t="shared" si="5"/>
        <v>0</v>
      </c>
      <c r="L60" s="36">
        <f t="shared" si="5"/>
        <v>0</v>
      </c>
      <c r="M60" s="36">
        <f t="shared" si="5"/>
        <v>0</v>
      </c>
      <c r="N60" s="36">
        <f t="shared" si="5"/>
        <v>0</v>
      </c>
      <c r="O60" s="178"/>
    </row>
    <row r="61" spans="1:15" x14ac:dyDescent="0.2">
      <c r="A61" s="151"/>
      <c r="B61" s="154"/>
      <c r="C61" s="156"/>
      <c r="D61" s="156"/>
      <c r="E61" s="19" t="s">
        <v>48</v>
      </c>
      <c r="F61" s="109"/>
      <c r="G61" s="44"/>
      <c r="H61" s="44"/>
      <c r="I61" s="44"/>
      <c r="J61" s="44"/>
      <c r="K61" s="44"/>
      <c r="L61" s="44"/>
      <c r="M61" s="44"/>
      <c r="N61" s="44"/>
      <c r="O61" s="179"/>
    </row>
    <row r="62" spans="1:15" ht="25.5" x14ac:dyDescent="0.2">
      <c r="A62" s="151"/>
      <c r="B62" s="154"/>
      <c r="C62" s="156"/>
      <c r="D62" s="156"/>
      <c r="E62" s="20" t="s">
        <v>56</v>
      </c>
      <c r="F62" s="77">
        <v>0</v>
      </c>
      <c r="G62" s="36"/>
      <c r="H62" s="36"/>
      <c r="I62" s="36"/>
      <c r="J62" s="36"/>
      <c r="K62" s="36"/>
      <c r="L62" s="36"/>
      <c r="M62" s="36"/>
      <c r="N62" s="36"/>
      <c r="O62" s="179"/>
    </row>
    <row r="63" spans="1:15" ht="38.25" x14ac:dyDescent="0.2">
      <c r="A63" s="151"/>
      <c r="B63" s="154"/>
      <c r="C63" s="156"/>
      <c r="D63" s="156"/>
      <c r="E63" s="21" t="s">
        <v>57</v>
      </c>
      <c r="F63" s="77">
        <v>0</v>
      </c>
      <c r="G63" s="36"/>
      <c r="H63" s="36"/>
      <c r="I63" s="36"/>
      <c r="J63" s="36"/>
      <c r="K63" s="36"/>
      <c r="L63" s="36"/>
      <c r="M63" s="36"/>
      <c r="N63" s="36"/>
      <c r="O63" s="179"/>
    </row>
    <row r="64" spans="1:15" ht="39" customHeight="1" x14ac:dyDescent="0.2">
      <c r="A64" s="151"/>
      <c r="B64" s="154"/>
      <c r="C64" s="156"/>
      <c r="D64" s="156"/>
      <c r="E64" s="22" t="s">
        <v>58</v>
      </c>
      <c r="F64" s="77">
        <v>0</v>
      </c>
      <c r="G64" s="36"/>
      <c r="H64" s="36"/>
      <c r="I64" s="36"/>
      <c r="J64" s="36"/>
      <c r="K64" s="36"/>
      <c r="L64" s="36"/>
      <c r="M64" s="36"/>
      <c r="N64" s="36"/>
      <c r="O64" s="179"/>
    </row>
    <row r="65" spans="1:15" ht="25.5" x14ac:dyDescent="0.2">
      <c r="A65" s="151"/>
      <c r="B65" s="154"/>
      <c r="C65" s="156"/>
      <c r="D65" s="156"/>
      <c r="E65" s="20" t="s">
        <v>59</v>
      </c>
      <c r="F65" s="77">
        <v>0</v>
      </c>
      <c r="G65" s="36">
        <v>0</v>
      </c>
      <c r="H65" s="36">
        <v>0</v>
      </c>
      <c r="I65" s="36">
        <f>G65+0</f>
        <v>0</v>
      </c>
      <c r="J65" s="36">
        <v>0</v>
      </c>
      <c r="K65" s="36">
        <f>I65+0</f>
        <v>0</v>
      </c>
      <c r="L65" s="36">
        <v>0</v>
      </c>
      <c r="M65" s="36"/>
      <c r="N65" s="36"/>
      <c r="O65" s="179"/>
    </row>
    <row r="66" spans="1:15" ht="27" customHeight="1" x14ac:dyDescent="0.2">
      <c r="A66" s="152"/>
      <c r="B66" s="154"/>
      <c r="C66" s="157"/>
      <c r="D66" s="157"/>
      <c r="E66" s="22" t="s">
        <v>60</v>
      </c>
      <c r="F66" s="77">
        <v>0</v>
      </c>
      <c r="G66" s="36"/>
      <c r="H66" s="36"/>
      <c r="I66" s="36"/>
      <c r="J66" s="36"/>
      <c r="K66" s="36"/>
      <c r="L66" s="36"/>
      <c r="M66" s="36"/>
      <c r="N66" s="36"/>
      <c r="O66" s="180"/>
    </row>
    <row r="67" spans="1:15" ht="16.5" customHeight="1" x14ac:dyDescent="0.2">
      <c r="A67" s="189" t="s">
        <v>232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1"/>
    </row>
    <row r="68" spans="1:15" ht="12.75" customHeight="1" x14ac:dyDescent="0.2">
      <c r="A68" s="150" t="s">
        <v>3</v>
      </c>
      <c r="B68" s="192" t="s">
        <v>101</v>
      </c>
      <c r="C68" s="155" t="s">
        <v>109</v>
      </c>
      <c r="D68" s="155" t="s">
        <v>281</v>
      </c>
      <c r="E68" s="18" t="s">
        <v>55</v>
      </c>
      <c r="F68" s="77">
        <f t="shared" ref="F68:N68" si="6">F70+F71+F72+F73+F74</f>
        <v>0</v>
      </c>
      <c r="G68" s="36">
        <f t="shared" si="6"/>
        <v>0</v>
      </c>
      <c r="H68" s="36">
        <f t="shared" si="6"/>
        <v>0</v>
      </c>
      <c r="I68" s="36">
        <f t="shared" si="6"/>
        <v>0</v>
      </c>
      <c r="J68" s="36">
        <f t="shared" si="6"/>
        <v>0</v>
      </c>
      <c r="K68" s="36">
        <f t="shared" si="6"/>
        <v>0</v>
      </c>
      <c r="L68" s="36">
        <f t="shared" si="6"/>
        <v>0</v>
      </c>
      <c r="M68" s="36">
        <f t="shared" si="6"/>
        <v>0</v>
      </c>
      <c r="N68" s="36">
        <f t="shared" si="6"/>
        <v>0</v>
      </c>
      <c r="O68" s="178"/>
    </row>
    <row r="69" spans="1:15" x14ac:dyDescent="0.2">
      <c r="A69" s="151"/>
      <c r="B69" s="193"/>
      <c r="C69" s="156"/>
      <c r="D69" s="156"/>
      <c r="E69" s="19" t="s">
        <v>48</v>
      </c>
      <c r="F69" s="109"/>
      <c r="G69" s="44"/>
      <c r="H69" s="44"/>
      <c r="I69" s="44"/>
      <c r="J69" s="44"/>
      <c r="K69" s="44"/>
      <c r="L69" s="44"/>
      <c r="M69" s="44"/>
      <c r="N69" s="44"/>
      <c r="O69" s="179"/>
    </row>
    <row r="70" spans="1:15" ht="25.5" x14ac:dyDescent="0.2">
      <c r="A70" s="151"/>
      <c r="B70" s="193"/>
      <c r="C70" s="156"/>
      <c r="D70" s="156"/>
      <c r="E70" s="20" t="s">
        <v>56</v>
      </c>
      <c r="F70" s="77">
        <v>0</v>
      </c>
      <c r="G70" s="36"/>
      <c r="H70" s="36"/>
      <c r="I70" s="36"/>
      <c r="J70" s="36"/>
      <c r="K70" s="36"/>
      <c r="L70" s="36"/>
      <c r="M70" s="36"/>
      <c r="N70" s="36"/>
      <c r="O70" s="179"/>
    </row>
    <row r="71" spans="1:15" ht="36.75" customHeight="1" x14ac:dyDescent="0.2">
      <c r="A71" s="151"/>
      <c r="B71" s="193"/>
      <c r="C71" s="156"/>
      <c r="D71" s="156"/>
      <c r="E71" s="21" t="s">
        <v>57</v>
      </c>
      <c r="F71" s="77">
        <v>0</v>
      </c>
      <c r="G71" s="36"/>
      <c r="H71" s="36"/>
      <c r="I71" s="36"/>
      <c r="J71" s="36"/>
      <c r="K71" s="36"/>
      <c r="L71" s="36"/>
      <c r="M71" s="36"/>
      <c r="N71" s="36"/>
      <c r="O71" s="179"/>
    </row>
    <row r="72" spans="1:15" ht="39" customHeight="1" x14ac:dyDescent="0.2">
      <c r="A72" s="151"/>
      <c r="B72" s="193"/>
      <c r="C72" s="156"/>
      <c r="D72" s="156"/>
      <c r="E72" s="22" t="s">
        <v>58</v>
      </c>
      <c r="F72" s="77">
        <v>0</v>
      </c>
      <c r="G72" s="36"/>
      <c r="H72" s="36"/>
      <c r="I72" s="36"/>
      <c r="J72" s="36"/>
      <c r="K72" s="36"/>
      <c r="L72" s="36"/>
      <c r="M72" s="36"/>
      <c r="N72" s="36"/>
      <c r="O72" s="179"/>
    </row>
    <row r="73" spans="1:15" ht="25.5" x14ac:dyDescent="0.2">
      <c r="A73" s="151"/>
      <c r="B73" s="193"/>
      <c r="C73" s="156"/>
      <c r="D73" s="156"/>
      <c r="E73" s="20" t="s">
        <v>59</v>
      </c>
      <c r="F73" s="77">
        <v>0</v>
      </c>
      <c r="G73" s="36">
        <v>0</v>
      </c>
      <c r="H73" s="36">
        <v>0</v>
      </c>
      <c r="I73" s="36">
        <f>G73+0</f>
        <v>0</v>
      </c>
      <c r="J73" s="36">
        <v>0</v>
      </c>
      <c r="K73" s="36">
        <f>I73+0</f>
        <v>0</v>
      </c>
      <c r="L73" s="36">
        <v>0</v>
      </c>
      <c r="M73" s="36"/>
      <c r="N73" s="36"/>
      <c r="O73" s="179"/>
    </row>
    <row r="74" spans="1:15" ht="29.25" customHeight="1" x14ac:dyDescent="0.2">
      <c r="A74" s="152"/>
      <c r="B74" s="193"/>
      <c r="C74" s="157"/>
      <c r="D74" s="157"/>
      <c r="E74" s="22" t="s">
        <v>60</v>
      </c>
      <c r="F74" s="77">
        <v>0</v>
      </c>
      <c r="G74" s="36"/>
      <c r="H74" s="36"/>
      <c r="I74" s="36"/>
      <c r="J74" s="36"/>
      <c r="K74" s="36"/>
      <c r="L74" s="36"/>
      <c r="M74" s="36"/>
      <c r="N74" s="36"/>
      <c r="O74" s="180"/>
    </row>
    <row r="75" spans="1:15" ht="16.5" customHeight="1" x14ac:dyDescent="0.2">
      <c r="A75" s="189" t="s">
        <v>119</v>
      </c>
      <c r="B75" s="190"/>
      <c r="C75" s="190"/>
      <c r="D75" s="190"/>
      <c r="E75" s="190"/>
      <c r="F75" s="190"/>
      <c r="G75" s="190"/>
      <c r="H75" s="190"/>
      <c r="I75" s="190"/>
      <c r="J75" s="190"/>
      <c r="K75" s="190"/>
      <c r="L75" s="190"/>
      <c r="M75" s="190"/>
      <c r="N75" s="190"/>
      <c r="O75" s="191"/>
    </row>
    <row r="76" spans="1:15" ht="12.75" customHeight="1" x14ac:dyDescent="0.2">
      <c r="A76" s="150" t="s">
        <v>147</v>
      </c>
      <c r="B76" s="192" t="s">
        <v>78</v>
      </c>
      <c r="C76" s="194" t="s">
        <v>114</v>
      </c>
      <c r="D76" s="155" t="s">
        <v>283</v>
      </c>
      <c r="E76" s="18" t="s">
        <v>55</v>
      </c>
      <c r="F76" s="77">
        <f t="shared" ref="F76:N76" si="7">F78+F79+F80+F81+F82</f>
        <v>445</v>
      </c>
      <c r="G76" s="36">
        <f t="shared" si="7"/>
        <v>6.8588199999999997</v>
      </c>
      <c r="H76" s="36">
        <f t="shared" si="7"/>
        <v>1.5413078651685392</v>
      </c>
      <c r="I76" s="36">
        <f t="shared" si="7"/>
        <v>15.85882</v>
      </c>
      <c r="J76" s="36">
        <f t="shared" si="7"/>
        <v>3.5637797752808988</v>
      </c>
      <c r="K76" s="36">
        <f t="shared" si="7"/>
        <v>229.28707</v>
      </c>
      <c r="L76" s="36">
        <f t="shared" si="7"/>
        <v>51.525184269662915</v>
      </c>
      <c r="M76" s="36">
        <f t="shared" si="7"/>
        <v>0</v>
      </c>
      <c r="N76" s="36">
        <f t="shared" si="7"/>
        <v>0</v>
      </c>
      <c r="O76" s="197"/>
    </row>
    <row r="77" spans="1:15" x14ac:dyDescent="0.2">
      <c r="A77" s="151"/>
      <c r="B77" s="193"/>
      <c r="C77" s="195"/>
      <c r="D77" s="156"/>
      <c r="E77" s="19" t="s">
        <v>48</v>
      </c>
      <c r="F77" s="109"/>
      <c r="G77" s="44"/>
      <c r="H77" s="44"/>
      <c r="I77" s="44"/>
      <c r="J77" s="44"/>
      <c r="K77" s="44"/>
      <c r="L77" s="44"/>
      <c r="M77" s="44"/>
      <c r="N77" s="44"/>
      <c r="O77" s="198"/>
    </row>
    <row r="78" spans="1:15" ht="25.5" x14ac:dyDescent="0.2">
      <c r="A78" s="151"/>
      <c r="B78" s="193"/>
      <c r="C78" s="195"/>
      <c r="D78" s="156"/>
      <c r="E78" s="20" t="s">
        <v>56</v>
      </c>
      <c r="F78" s="77">
        <v>0</v>
      </c>
      <c r="G78" s="36"/>
      <c r="H78" s="36"/>
      <c r="I78" s="36"/>
      <c r="J78" s="36"/>
      <c r="K78" s="36"/>
      <c r="L78" s="36"/>
      <c r="M78" s="36"/>
      <c r="N78" s="36"/>
      <c r="O78" s="198"/>
    </row>
    <row r="79" spans="1:15" ht="38.25" x14ac:dyDescent="0.2">
      <c r="A79" s="151"/>
      <c r="B79" s="193"/>
      <c r="C79" s="195"/>
      <c r="D79" s="156"/>
      <c r="E79" s="21" t="s">
        <v>57</v>
      </c>
      <c r="F79" s="77">
        <v>0</v>
      </c>
      <c r="G79" s="36"/>
      <c r="H79" s="36"/>
      <c r="I79" s="36"/>
      <c r="J79" s="36"/>
      <c r="K79" s="36"/>
      <c r="L79" s="36"/>
      <c r="M79" s="36"/>
      <c r="N79" s="36"/>
      <c r="O79" s="198"/>
    </row>
    <row r="80" spans="1:15" ht="38.25" x14ac:dyDescent="0.2">
      <c r="A80" s="151"/>
      <c r="B80" s="193"/>
      <c r="C80" s="195"/>
      <c r="D80" s="156"/>
      <c r="E80" s="22" t="s">
        <v>58</v>
      </c>
      <c r="F80" s="77">
        <v>0</v>
      </c>
      <c r="G80" s="36"/>
      <c r="H80" s="36"/>
      <c r="I80" s="36"/>
      <c r="J80" s="36"/>
      <c r="K80" s="36"/>
      <c r="L80" s="36"/>
      <c r="M80" s="36"/>
      <c r="N80" s="36"/>
      <c r="O80" s="198"/>
    </row>
    <row r="81" spans="1:15" ht="25.5" x14ac:dyDescent="0.2">
      <c r="A81" s="151"/>
      <c r="B81" s="193"/>
      <c r="C81" s="195"/>
      <c r="D81" s="156"/>
      <c r="E81" s="20" t="s">
        <v>59</v>
      </c>
      <c r="F81" s="77">
        <v>445</v>
      </c>
      <c r="G81" s="36">
        <v>6.8588199999999997</v>
      </c>
      <c r="H81" s="36">
        <f>G81/F81*100</f>
        <v>1.5413078651685392</v>
      </c>
      <c r="I81" s="36">
        <f>G81+9</f>
        <v>15.85882</v>
      </c>
      <c r="J81" s="36">
        <f>I81/F81*100</f>
        <v>3.5637797752808988</v>
      </c>
      <c r="K81" s="36">
        <f>I81+213.42825</f>
        <v>229.28707</v>
      </c>
      <c r="L81" s="36">
        <f>K81/F81*100</f>
        <v>51.525184269662915</v>
      </c>
      <c r="M81" s="77"/>
      <c r="N81" s="77"/>
      <c r="O81" s="198"/>
    </row>
    <row r="82" spans="1:15" ht="25.5" x14ac:dyDescent="0.2">
      <c r="A82" s="152"/>
      <c r="B82" s="193"/>
      <c r="C82" s="196"/>
      <c r="D82" s="157"/>
      <c r="E82" s="22" t="s">
        <v>60</v>
      </c>
      <c r="F82" s="77">
        <v>0</v>
      </c>
      <c r="G82" s="36"/>
      <c r="H82" s="36"/>
      <c r="I82" s="36"/>
      <c r="J82" s="36"/>
      <c r="K82" s="36"/>
      <c r="L82" s="36"/>
      <c r="M82" s="36"/>
      <c r="N82" s="36"/>
      <c r="O82" s="199"/>
    </row>
    <row r="83" spans="1:15" ht="55.5" customHeight="1" x14ac:dyDescent="0.2">
      <c r="A83" s="296" t="s">
        <v>282</v>
      </c>
      <c r="B83" s="297"/>
      <c r="C83" s="297"/>
      <c r="D83" s="297"/>
      <c r="E83" s="297"/>
      <c r="F83" s="297"/>
      <c r="G83" s="297"/>
      <c r="H83" s="297"/>
      <c r="I83" s="297"/>
      <c r="J83" s="297"/>
      <c r="K83" s="297"/>
      <c r="L83" s="297"/>
      <c r="M83" s="297"/>
      <c r="N83" s="297"/>
      <c r="O83" s="298"/>
    </row>
    <row r="84" spans="1:15" ht="12.75" customHeight="1" x14ac:dyDescent="0.2">
      <c r="A84" s="150" t="s">
        <v>148</v>
      </c>
      <c r="B84" s="192" t="s">
        <v>77</v>
      </c>
      <c r="C84" s="155" t="s">
        <v>109</v>
      </c>
      <c r="D84" s="155" t="s">
        <v>197</v>
      </c>
      <c r="E84" s="18" t="s">
        <v>55</v>
      </c>
      <c r="F84" s="77">
        <f t="shared" ref="F84:N84" si="8">F86+F87+F88+F89+F90</f>
        <v>65.900000000000006</v>
      </c>
      <c r="G84" s="36">
        <f t="shared" si="8"/>
        <v>45.855800000000002</v>
      </c>
      <c r="H84" s="36">
        <f t="shared" si="8"/>
        <v>69.583915022761758</v>
      </c>
      <c r="I84" s="36">
        <f t="shared" si="8"/>
        <v>45.855800000000002</v>
      </c>
      <c r="J84" s="36">
        <f t="shared" si="8"/>
        <v>69.583915022761758</v>
      </c>
      <c r="K84" s="36">
        <f t="shared" si="8"/>
        <v>45.855800000000002</v>
      </c>
      <c r="L84" s="36">
        <f t="shared" si="8"/>
        <v>69.583915022761758</v>
      </c>
      <c r="M84" s="36">
        <f t="shared" si="8"/>
        <v>0</v>
      </c>
      <c r="N84" s="36">
        <f t="shared" si="8"/>
        <v>0</v>
      </c>
      <c r="O84" s="200"/>
    </row>
    <row r="85" spans="1:15" x14ac:dyDescent="0.2">
      <c r="A85" s="151"/>
      <c r="B85" s="193"/>
      <c r="C85" s="156"/>
      <c r="D85" s="156"/>
      <c r="E85" s="19" t="s">
        <v>48</v>
      </c>
      <c r="F85" s="109"/>
      <c r="G85" s="44"/>
      <c r="H85" s="44"/>
      <c r="I85" s="44"/>
      <c r="J85" s="44"/>
      <c r="K85" s="44"/>
      <c r="L85" s="44"/>
      <c r="M85" s="44"/>
      <c r="N85" s="44"/>
      <c r="O85" s="201"/>
    </row>
    <row r="86" spans="1:15" ht="25.5" x14ac:dyDescent="0.2">
      <c r="A86" s="151"/>
      <c r="B86" s="193"/>
      <c r="C86" s="156"/>
      <c r="D86" s="156"/>
      <c r="E86" s="20" t="s">
        <v>56</v>
      </c>
      <c r="F86" s="77">
        <v>0</v>
      </c>
      <c r="G86" s="36"/>
      <c r="H86" s="36"/>
      <c r="I86" s="36"/>
      <c r="J86" s="36"/>
      <c r="K86" s="36"/>
      <c r="L86" s="36"/>
      <c r="M86" s="36"/>
      <c r="N86" s="36"/>
      <c r="O86" s="201"/>
    </row>
    <row r="87" spans="1:15" ht="38.25" x14ac:dyDescent="0.2">
      <c r="A87" s="151"/>
      <c r="B87" s="193"/>
      <c r="C87" s="156"/>
      <c r="D87" s="156"/>
      <c r="E87" s="21" t="s">
        <v>57</v>
      </c>
      <c r="F87" s="77">
        <v>0</v>
      </c>
      <c r="G87" s="36"/>
      <c r="H87" s="36"/>
      <c r="I87" s="36"/>
      <c r="J87" s="36"/>
      <c r="K87" s="36"/>
      <c r="L87" s="36"/>
      <c r="M87" s="36"/>
      <c r="N87" s="36"/>
      <c r="O87" s="201"/>
    </row>
    <row r="88" spans="1:15" ht="38.25" x14ac:dyDescent="0.2">
      <c r="A88" s="151"/>
      <c r="B88" s="193"/>
      <c r="C88" s="156"/>
      <c r="D88" s="156"/>
      <c r="E88" s="22" t="s">
        <v>58</v>
      </c>
      <c r="F88" s="77">
        <v>0</v>
      </c>
      <c r="G88" s="36"/>
      <c r="H88" s="36"/>
      <c r="I88" s="36"/>
      <c r="J88" s="36"/>
      <c r="K88" s="36"/>
      <c r="L88" s="36"/>
      <c r="M88" s="36"/>
      <c r="N88" s="36"/>
      <c r="O88" s="201"/>
    </row>
    <row r="89" spans="1:15" ht="25.5" x14ac:dyDescent="0.2">
      <c r="A89" s="151"/>
      <c r="B89" s="193"/>
      <c r="C89" s="156"/>
      <c r="D89" s="156"/>
      <c r="E89" s="20" t="s">
        <v>59</v>
      </c>
      <c r="F89" s="77">
        <v>65.900000000000006</v>
      </c>
      <c r="G89" s="36">
        <v>45.855800000000002</v>
      </c>
      <c r="H89" s="36">
        <f>G89/F89*100</f>
        <v>69.583915022761758</v>
      </c>
      <c r="I89" s="36">
        <f>G89+0</f>
        <v>45.855800000000002</v>
      </c>
      <c r="J89" s="36">
        <f>I89/F89*100</f>
        <v>69.583915022761758</v>
      </c>
      <c r="K89" s="36">
        <f>I89+0</f>
        <v>45.855800000000002</v>
      </c>
      <c r="L89" s="36">
        <f>K89/F89*100</f>
        <v>69.583915022761758</v>
      </c>
      <c r="M89" s="77"/>
      <c r="N89" s="36"/>
      <c r="O89" s="201"/>
    </row>
    <row r="90" spans="1:15" ht="25.5" x14ac:dyDescent="0.2">
      <c r="A90" s="152"/>
      <c r="B90" s="193"/>
      <c r="C90" s="157"/>
      <c r="D90" s="157"/>
      <c r="E90" s="22" t="s">
        <v>60</v>
      </c>
      <c r="F90" s="77">
        <v>0</v>
      </c>
      <c r="G90" s="36"/>
      <c r="H90" s="36"/>
      <c r="I90" s="36"/>
      <c r="J90" s="36"/>
      <c r="K90" s="36"/>
      <c r="L90" s="36"/>
      <c r="M90" s="36"/>
      <c r="N90" s="36"/>
      <c r="O90" s="202"/>
    </row>
    <row r="91" spans="1:15" ht="26.25" customHeight="1" x14ac:dyDescent="0.2">
      <c r="A91" s="184" t="s">
        <v>249</v>
      </c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3"/>
    </row>
    <row r="92" spans="1:15" ht="12.75" customHeight="1" x14ac:dyDescent="0.2">
      <c r="A92" s="150" t="s">
        <v>149</v>
      </c>
      <c r="B92" s="192" t="s">
        <v>79</v>
      </c>
      <c r="C92" s="155" t="s">
        <v>111</v>
      </c>
      <c r="D92" s="155" t="s">
        <v>111</v>
      </c>
      <c r="E92" s="18" t="s">
        <v>55</v>
      </c>
      <c r="F92" s="77">
        <f t="shared" ref="F92:N92" si="9">F94+F95+F96+F97+F98</f>
        <v>0</v>
      </c>
      <c r="G92" s="36">
        <f t="shared" si="9"/>
        <v>0</v>
      </c>
      <c r="H92" s="36">
        <f t="shared" si="9"/>
        <v>0</v>
      </c>
      <c r="I92" s="36">
        <f t="shared" si="9"/>
        <v>0</v>
      </c>
      <c r="J92" s="36">
        <f t="shared" si="9"/>
        <v>0</v>
      </c>
      <c r="K92" s="36">
        <f t="shared" si="9"/>
        <v>0</v>
      </c>
      <c r="L92" s="36">
        <f t="shared" si="9"/>
        <v>0</v>
      </c>
      <c r="M92" s="36">
        <f t="shared" si="9"/>
        <v>0</v>
      </c>
      <c r="N92" s="36">
        <f t="shared" si="9"/>
        <v>0</v>
      </c>
      <c r="O92" s="200"/>
    </row>
    <row r="93" spans="1:15" x14ac:dyDescent="0.2">
      <c r="A93" s="151"/>
      <c r="B93" s="193"/>
      <c r="C93" s="156"/>
      <c r="D93" s="156"/>
      <c r="E93" s="19" t="s">
        <v>48</v>
      </c>
      <c r="F93" s="109"/>
      <c r="G93" s="44"/>
      <c r="H93" s="44"/>
      <c r="I93" s="44"/>
      <c r="J93" s="44"/>
      <c r="K93" s="44"/>
      <c r="L93" s="44"/>
      <c r="M93" s="44"/>
      <c r="N93" s="44"/>
      <c r="O93" s="201"/>
    </row>
    <row r="94" spans="1:15" ht="25.5" x14ac:dyDescent="0.2">
      <c r="A94" s="151"/>
      <c r="B94" s="193"/>
      <c r="C94" s="156"/>
      <c r="D94" s="156"/>
      <c r="E94" s="20" t="s">
        <v>56</v>
      </c>
      <c r="F94" s="77">
        <v>0</v>
      </c>
      <c r="G94" s="36"/>
      <c r="H94" s="36"/>
      <c r="I94" s="36"/>
      <c r="J94" s="36"/>
      <c r="K94" s="36"/>
      <c r="L94" s="36"/>
      <c r="M94" s="36"/>
      <c r="N94" s="36"/>
      <c r="O94" s="201"/>
    </row>
    <row r="95" spans="1:15" ht="38.25" x14ac:dyDescent="0.2">
      <c r="A95" s="151"/>
      <c r="B95" s="193"/>
      <c r="C95" s="156"/>
      <c r="D95" s="156"/>
      <c r="E95" s="21" t="s">
        <v>57</v>
      </c>
      <c r="F95" s="77">
        <v>0</v>
      </c>
      <c r="G95" s="36"/>
      <c r="H95" s="36"/>
      <c r="I95" s="36"/>
      <c r="J95" s="36"/>
      <c r="K95" s="36"/>
      <c r="L95" s="36"/>
      <c r="M95" s="36"/>
      <c r="N95" s="36"/>
      <c r="O95" s="201"/>
    </row>
    <row r="96" spans="1:15" ht="38.25" x14ac:dyDescent="0.2">
      <c r="A96" s="151"/>
      <c r="B96" s="193"/>
      <c r="C96" s="156"/>
      <c r="D96" s="156"/>
      <c r="E96" s="22" t="s">
        <v>58</v>
      </c>
      <c r="F96" s="77">
        <v>0</v>
      </c>
      <c r="G96" s="36"/>
      <c r="H96" s="36"/>
      <c r="I96" s="36"/>
      <c r="J96" s="36"/>
      <c r="K96" s="36"/>
      <c r="L96" s="36"/>
      <c r="M96" s="36"/>
      <c r="N96" s="36"/>
      <c r="O96" s="201"/>
    </row>
    <row r="97" spans="1:15" ht="25.5" x14ac:dyDescent="0.2">
      <c r="A97" s="151"/>
      <c r="B97" s="193"/>
      <c r="C97" s="156"/>
      <c r="D97" s="156"/>
      <c r="E97" s="20" t="s">
        <v>59</v>
      </c>
      <c r="F97" s="77">
        <v>0</v>
      </c>
      <c r="G97" s="36">
        <v>0</v>
      </c>
      <c r="H97" s="36">
        <v>0</v>
      </c>
      <c r="I97" s="36">
        <f>G97+0</f>
        <v>0</v>
      </c>
      <c r="J97" s="36">
        <v>0</v>
      </c>
      <c r="K97" s="36">
        <f>I97+0</f>
        <v>0</v>
      </c>
      <c r="L97" s="36">
        <v>0</v>
      </c>
      <c r="M97" s="36"/>
      <c r="N97" s="36"/>
      <c r="O97" s="201"/>
    </row>
    <row r="98" spans="1:15" ht="25.5" x14ac:dyDescent="0.2">
      <c r="A98" s="152"/>
      <c r="B98" s="193"/>
      <c r="C98" s="157"/>
      <c r="D98" s="157"/>
      <c r="E98" s="22" t="s">
        <v>60</v>
      </c>
      <c r="F98" s="77">
        <v>0</v>
      </c>
      <c r="G98" s="36"/>
      <c r="H98" s="36"/>
      <c r="I98" s="36"/>
      <c r="J98" s="36"/>
      <c r="K98" s="36"/>
      <c r="L98" s="36"/>
      <c r="M98" s="36"/>
      <c r="N98" s="36"/>
      <c r="O98" s="202"/>
    </row>
    <row r="99" spans="1:15" ht="16.5" customHeight="1" x14ac:dyDescent="0.2">
      <c r="A99" s="189"/>
      <c r="B99" s="190"/>
      <c r="C99" s="190"/>
      <c r="D99" s="190"/>
      <c r="E99" s="190"/>
      <c r="F99" s="190"/>
      <c r="G99" s="190"/>
      <c r="H99" s="190"/>
      <c r="I99" s="190"/>
      <c r="J99" s="190"/>
      <c r="K99" s="190"/>
      <c r="L99" s="190"/>
      <c r="M99" s="190"/>
      <c r="N99" s="190"/>
      <c r="O99" s="191"/>
    </row>
    <row r="100" spans="1:15" ht="12.75" customHeight="1" x14ac:dyDescent="0.2">
      <c r="A100" s="327" t="s">
        <v>253</v>
      </c>
      <c r="B100" s="324" t="s">
        <v>252</v>
      </c>
      <c r="C100" s="155" t="s">
        <v>261</v>
      </c>
      <c r="D100" s="155" t="s">
        <v>285</v>
      </c>
      <c r="E100" s="18" t="s">
        <v>55</v>
      </c>
      <c r="F100" s="77">
        <f t="shared" ref="F100:N100" si="10">F102+F103+F104+F105+F106</f>
        <v>100</v>
      </c>
      <c r="G100" s="36">
        <f t="shared" si="10"/>
        <v>0</v>
      </c>
      <c r="H100" s="36">
        <f t="shared" si="10"/>
        <v>0</v>
      </c>
      <c r="I100" s="36">
        <f t="shared" si="10"/>
        <v>0</v>
      </c>
      <c r="J100" s="36">
        <f t="shared" si="10"/>
        <v>0</v>
      </c>
      <c r="K100" s="36">
        <f t="shared" si="10"/>
        <v>14</v>
      </c>
      <c r="L100" s="36">
        <f t="shared" si="10"/>
        <v>14.000000000000002</v>
      </c>
      <c r="M100" s="36">
        <f t="shared" si="10"/>
        <v>0</v>
      </c>
      <c r="N100" s="36">
        <f t="shared" si="10"/>
        <v>0</v>
      </c>
      <c r="O100" s="158"/>
    </row>
    <row r="101" spans="1:15" ht="21" customHeight="1" x14ac:dyDescent="0.2">
      <c r="A101" s="328"/>
      <c r="B101" s="325"/>
      <c r="C101" s="156"/>
      <c r="D101" s="156"/>
      <c r="E101" s="19" t="s">
        <v>48</v>
      </c>
      <c r="F101" s="109"/>
      <c r="G101" s="44"/>
      <c r="H101" s="44"/>
      <c r="I101" s="44"/>
      <c r="J101" s="44"/>
      <c r="K101" s="44"/>
      <c r="L101" s="44"/>
      <c r="M101" s="44"/>
      <c r="N101" s="44"/>
      <c r="O101" s="159"/>
    </row>
    <row r="102" spans="1:15" ht="25.5" x14ac:dyDescent="0.2">
      <c r="A102" s="328"/>
      <c r="B102" s="325"/>
      <c r="C102" s="156"/>
      <c r="D102" s="156"/>
      <c r="E102" s="20" t="s">
        <v>56</v>
      </c>
      <c r="F102" s="77">
        <v>0</v>
      </c>
      <c r="G102" s="36"/>
      <c r="H102" s="36"/>
      <c r="I102" s="36"/>
      <c r="J102" s="36"/>
      <c r="K102" s="36"/>
      <c r="L102" s="36"/>
      <c r="M102" s="36"/>
      <c r="N102" s="36"/>
      <c r="O102" s="159"/>
    </row>
    <row r="103" spans="1:15" ht="38.25" x14ac:dyDescent="0.2">
      <c r="A103" s="328"/>
      <c r="B103" s="325"/>
      <c r="C103" s="156"/>
      <c r="D103" s="156"/>
      <c r="E103" s="21" t="s">
        <v>57</v>
      </c>
      <c r="F103" s="77">
        <v>0</v>
      </c>
      <c r="G103" s="36"/>
      <c r="H103" s="36"/>
      <c r="I103" s="36"/>
      <c r="J103" s="36"/>
      <c r="K103" s="36"/>
      <c r="L103" s="36"/>
      <c r="M103" s="36"/>
      <c r="N103" s="36"/>
      <c r="O103" s="159"/>
    </row>
    <row r="104" spans="1:15" ht="44.25" customHeight="1" x14ac:dyDescent="0.2">
      <c r="A104" s="328"/>
      <c r="B104" s="325"/>
      <c r="C104" s="156"/>
      <c r="D104" s="156"/>
      <c r="E104" s="22" t="s">
        <v>58</v>
      </c>
      <c r="F104" s="77">
        <v>0</v>
      </c>
      <c r="G104" s="36"/>
      <c r="H104" s="36"/>
      <c r="I104" s="36"/>
      <c r="J104" s="36"/>
      <c r="K104" s="36"/>
      <c r="L104" s="36"/>
      <c r="M104" s="36"/>
      <c r="N104" s="36"/>
      <c r="O104" s="159"/>
    </row>
    <row r="105" spans="1:15" ht="25.5" x14ac:dyDescent="0.2">
      <c r="A105" s="328"/>
      <c r="B105" s="325"/>
      <c r="C105" s="156"/>
      <c r="D105" s="156"/>
      <c r="E105" s="20" t="s">
        <v>59</v>
      </c>
      <c r="F105" s="77">
        <v>100</v>
      </c>
      <c r="G105" s="36">
        <v>0</v>
      </c>
      <c r="H105" s="36">
        <f>G105/F105*100</f>
        <v>0</v>
      </c>
      <c r="I105" s="36">
        <f>G105+0</f>
        <v>0</v>
      </c>
      <c r="J105" s="36">
        <f>I105/F105*100</f>
        <v>0</v>
      </c>
      <c r="K105" s="36">
        <f>I105+14</f>
        <v>14</v>
      </c>
      <c r="L105" s="36">
        <f>K105/F105*100</f>
        <v>14.000000000000002</v>
      </c>
      <c r="M105" s="36"/>
      <c r="N105" s="36"/>
      <c r="O105" s="159"/>
    </row>
    <row r="106" spans="1:15" ht="30" customHeight="1" x14ac:dyDescent="0.2">
      <c r="A106" s="329"/>
      <c r="B106" s="326"/>
      <c r="C106" s="157"/>
      <c r="D106" s="157"/>
      <c r="E106" s="22" t="s">
        <v>60</v>
      </c>
      <c r="F106" s="77">
        <v>0</v>
      </c>
      <c r="G106" s="36"/>
      <c r="H106" s="36"/>
      <c r="I106" s="36"/>
      <c r="J106" s="36"/>
      <c r="K106" s="36"/>
      <c r="L106" s="36"/>
      <c r="M106" s="36"/>
      <c r="N106" s="36"/>
      <c r="O106" s="160"/>
    </row>
    <row r="107" spans="1:15" ht="16.5" customHeight="1" x14ac:dyDescent="0.2">
      <c r="A107" s="225" t="s">
        <v>284</v>
      </c>
      <c r="B107" s="358"/>
      <c r="C107" s="358"/>
      <c r="D107" s="358"/>
      <c r="E107" s="358"/>
      <c r="F107" s="358"/>
      <c r="G107" s="358"/>
      <c r="H107" s="358"/>
      <c r="I107" s="358"/>
      <c r="J107" s="358"/>
      <c r="K107" s="358"/>
      <c r="L107" s="358"/>
      <c r="M107" s="358"/>
      <c r="N107" s="358"/>
      <c r="O107" s="359"/>
    </row>
    <row r="108" spans="1:15" ht="38.25" x14ac:dyDescent="0.2">
      <c r="A108" s="207" t="s">
        <v>61</v>
      </c>
      <c r="B108" s="208"/>
      <c r="C108" s="208"/>
      <c r="D108" s="209"/>
      <c r="E108" s="23" t="s">
        <v>62</v>
      </c>
      <c r="F108" s="110">
        <f t="shared" ref="F108:N108" si="11">F110+F111+F112+F113+F114</f>
        <v>760.9</v>
      </c>
      <c r="G108" s="37">
        <f t="shared" si="11"/>
        <v>74.714619999999996</v>
      </c>
      <c r="H108" s="37">
        <f t="shared" si="11"/>
        <v>9.819243001708502</v>
      </c>
      <c r="I108" s="37">
        <f t="shared" si="11"/>
        <v>95.714619999999996</v>
      </c>
      <c r="J108" s="37">
        <f t="shared" si="11"/>
        <v>974.76577352598463</v>
      </c>
      <c r="K108" s="37">
        <f t="shared" si="11"/>
        <v>351.80887000000001</v>
      </c>
      <c r="L108" s="37">
        <f t="shared" si="11"/>
        <v>46.235887764489426</v>
      </c>
      <c r="M108" s="37">
        <f t="shared" si="11"/>
        <v>0</v>
      </c>
      <c r="N108" s="37">
        <f t="shared" si="11"/>
        <v>0</v>
      </c>
      <c r="O108" s="320"/>
    </row>
    <row r="109" spans="1:15" x14ac:dyDescent="0.2">
      <c r="A109" s="210"/>
      <c r="B109" s="211"/>
      <c r="C109" s="211"/>
      <c r="D109" s="212"/>
      <c r="E109" s="24" t="s">
        <v>48</v>
      </c>
      <c r="F109" s="111"/>
      <c r="G109" s="45"/>
      <c r="H109" s="46"/>
      <c r="I109" s="45"/>
      <c r="J109" s="45"/>
      <c r="K109" s="45"/>
      <c r="L109" s="45"/>
      <c r="M109" s="45"/>
      <c r="N109" s="46"/>
      <c r="O109" s="321"/>
    </row>
    <row r="110" spans="1:15" ht="25.5" x14ac:dyDescent="0.2">
      <c r="A110" s="210"/>
      <c r="B110" s="211"/>
      <c r="C110" s="211"/>
      <c r="D110" s="212"/>
      <c r="E110" s="25" t="s">
        <v>56</v>
      </c>
      <c r="F110" s="77">
        <f>F29+F38+F46+F78+F86+F94</f>
        <v>0</v>
      </c>
      <c r="G110" s="41"/>
      <c r="H110" s="43"/>
      <c r="I110" s="41"/>
      <c r="J110" s="43"/>
      <c r="K110" s="41"/>
      <c r="L110" s="43"/>
      <c r="M110" s="41"/>
      <c r="N110" s="43"/>
      <c r="O110" s="321"/>
    </row>
    <row r="111" spans="1:15" ht="38.25" x14ac:dyDescent="0.2">
      <c r="A111" s="210"/>
      <c r="B111" s="211"/>
      <c r="C111" s="211"/>
      <c r="D111" s="212"/>
      <c r="E111" s="135" t="s">
        <v>57</v>
      </c>
      <c r="F111" s="77">
        <f>F30+F39+F47+F79+F87+F95</f>
        <v>0</v>
      </c>
      <c r="G111" s="47"/>
      <c r="H111" s="48"/>
      <c r="I111" s="47"/>
      <c r="J111" s="49"/>
      <c r="K111" s="47"/>
      <c r="L111" s="49"/>
      <c r="M111" s="47"/>
      <c r="N111" s="49"/>
      <c r="O111" s="321"/>
    </row>
    <row r="112" spans="1:15" ht="38.25" x14ac:dyDescent="0.2">
      <c r="A112" s="210"/>
      <c r="B112" s="211"/>
      <c r="C112" s="211"/>
      <c r="D112" s="212"/>
      <c r="E112" s="129" t="s">
        <v>58</v>
      </c>
      <c r="F112" s="77">
        <f>F31+F40+F48+F80+F88+F96</f>
        <v>0</v>
      </c>
      <c r="G112" s="50"/>
      <c r="H112" s="50"/>
      <c r="I112" s="50"/>
      <c r="J112" s="50"/>
      <c r="K112" s="50"/>
      <c r="L112" s="50"/>
      <c r="M112" s="50"/>
      <c r="N112" s="50"/>
      <c r="O112" s="321"/>
    </row>
    <row r="113" spans="1:15" ht="25.5" x14ac:dyDescent="0.2">
      <c r="A113" s="210"/>
      <c r="B113" s="211"/>
      <c r="C113" s="211"/>
      <c r="D113" s="212"/>
      <c r="E113" s="25" t="s">
        <v>59</v>
      </c>
      <c r="F113" s="77">
        <f>F27+F36+F44+F52+F60+F68+F76+F84+F92+F100</f>
        <v>760.9</v>
      </c>
      <c r="G113" s="39">
        <f>G32+G41+G49+G65+G73+G81+G89+G97+G105</f>
        <v>74.714619999999996</v>
      </c>
      <c r="H113" s="40">
        <f>G113/F113*100</f>
        <v>9.819243001708502</v>
      </c>
      <c r="I113" s="39">
        <f>I32+I41+I49+I65+I73+I81+I89+I97+I105</f>
        <v>95.714619999999996</v>
      </c>
      <c r="J113" s="40">
        <f t="shared" ref="J113" si="12">I113/H113*100</f>
        <v>974.76577352598463</v>
      </c>
      <c r="K113" s="39">
        <f>K32+K41+K49+K65+K73+K81+K89+K97+K105+K57</f>
        <v>351.80887000000001</v>
      </c>
      <c r="L113" s="40">
        <f>K113/F113*100</f>
        <v>46.235887764489426</v>
      </c>
      <c r="M113" s="39">
        <f>M32+M41+M49+M65+M73+M81+M89+M97+M105</f>
        <v>0</v>
      </c>
      <c r="N113" s="40">
        <f t="shared" ref="N113" si="13">M113/L113*100</f>
        <v>0</v>
      </c>
      <c r="O113" s="321"/>
    </row>
    <row r="114" spans="1:15" ht="25.5" x14ac:dyDescent="0.2">
      <c r="A114" s="213"/>
      <c r="B114" s="214"/>
      <c r="C114" s="214"/>
      <c r="D114" s="215"/>
      <c r="E114" s="129" t="s">
        <v>60</v>
      </c>
      <c r="F114" s="77">
        <f>F33+F42+F50+F82+F90+F98</f>
        <v>0</v>
      </c>
      <c r="G114" s="42"/>
      <c r="H114" s="51"/>
      <c r="I114" s="52"/>
      <c r="J114" s="43"/>
      <c r="K114" s="42"/>
      <c r="L114" s="43"/>
      <c r="M114" s="42"/>
      <c r="N114" s="43"/>
      <c r="O114" s="322"/>
    </row>
    <row r="115" spans="1:15" ht="16.5" customHeight="1" x14ac:dyDescent="0.2">
      <c r="A115" s="165" t="s">
        <v>153</v>
      </c>
      <c r="B115" s="166"/>
      <c r="C115" s="166"/>
      <c r="D115" s="166"/>
      <c r="E115" s="166"/>
      <c r="F115" s="166"/>
      <c r="G115" s="219"/>
      <c r="H115" s="219"/>
      <c r="I115" s="219"/>
      <c r="J115" s="219"/>
      <c r="K115" s="219"/>
      <c r="L115" s="219"/>
      <c r="M115" s="219"/>
      <c r="N115" s="219"/>
      <c r="O115" s="220"/>
    </row>
    <row r="116" spans="1:15" ht="17.25" customHeight="1" x14ac:dyDescent="0.2">
      <c r="A116" s="165" t="s">
        <v>157</v>
      </c>
      <c r="B116" s="166"/>
      <c r="C116" s="166"/>
      <c r="D116" s="166"/>
      <c r="E116" s="166"/>
      <c r="F116" s="166"/>
      <c r="G116" s="167"/>
      <c r="H116" s="167"/>
      <c r="I116" s="167"/>
      <c r="J116" s="167"/>
      <c r="K116" s="167"/>
      <c r="L116" s="167"/>
      <c r="M116" s="167"/>
      <c r="N116" s="221"/>
      <c r="O116" s="168"/>
    </row>
    <row r="117" spans="1:15" ht="12.75" customHeight="1" x14ac:dyDescent="0.2">
      <c r="A117" s="150" t="s">
        <v>63</v>
      </c>
      <c r="B117" s="169" t="s">
        <v>160</v>
      </c>
      <c r="C117" s="170"/>
      <c r="D117" s="171"/>
      <c r="E117" s="18" t="s">
        <v>55</v>
      </c>
      <c r="F117" s="77">
        <f t="shared" ref="F117:N117" si="14">F119+F120+F121+F122+F123</f>
        <v>479.4</v>
      </c>
      <c r="G117" s="36">
        <f t="shared" si="14"/>
        <v>0</v>
      </c>
      <c r="H117" s="36">
        <f t="shared" si="14"/>
        <v>0</v>
      </c>
      <c r="I117" s="36">
        <f t="shared" si="14"/>
        <v>0</v>
      </c>
      <c r="J117" s="36">
        <f t="shared" si="14"/>
        <v>0</v>
      </c>
      <c r="K117" s="36">
        <f t="shared" si="14"/>
        <v>8</v>
      </c>
      <c r="L117" s="36">
        <f t="shared" si="14"/>
        <v>1.6687526074259491</v>
      </c>
      <c r="M117" s="36">
        <f t="shared" si="14"/>
        <v>0</v>
      </c>
      <c r="N117" s="36">
        <f t="shared" si="14"/>
        <v>0</v>
      </c>
      <c r="O117" s="178"/>
    </row>
    <row r="118" spans="1:15" ht="21" customHeight="1" x14ac:dyDescent="0.2">
      <c r="A118" s="151"/>
      <c r="B118" s="172"/>
      <c r="C118" s="173"/>
      <c r="D118" s="174"/>
      <c r="E118" s="19" t="s">
        <v>48</v>
      </c>
      <c r="F118" s="109"/>
      <c r="G118" s="44"/>
      <c r="H118" s="44"/>
      <c r="I118" s="44"/>
      <c r="J118" s="44"/>
      <c r="K118" s="44"/>
      <c r="L118" s="44"/>
      <c r="M118" s="44"/>
      <c r="N118" s="44"/>
      <c r="O118" s="179"/>
    </row>
    <row r="119" spans="1:15" ht="25.5" x14ac:dyDescent="0.2">
      <c r="A119" s="151"/>
      <c r="B119" s="172"/>
      <c r="C119" s="173"/>
      <c r="D119" s="174"/>
      <c r="E119" s="20" t="s">
        <v>56</v>
      </c>
      <c r="F119" s="77">
        <v>0</v>
      </c>
      <c r="G119" s="36"/>
      <c r="H119" s="36"/>
      <c r="I119" s="36"/>
      <c r="J119" s="36"/>
      <c r="K119" s="36"/>
      <c r="L119" s="36"/>
      <c r="M119" s="36"/>
      <c r="N119" s="36"/>
      <c r="O119" s="179"/>
    </row>
    <row r="120" spans="1:15" ht="38.25" x14ac:dyDescent="0.2">
      <c r="A120" s="151"/>
      <c r="B120" s="172"/>
      <c r="C120" s="173"/>
      <c r="D120" s="174"/>
      <c r="E120" s="21" t="s">
        <v>57</v>
      </c>
      <c r="F120" s="77">
        <v>0</v>
      </c>
      <c r="G120" s="36"/>
      <c r="H120" s="36"/>
      <c r="I120" s="36"/>
      <c r="J120" s="36"/>
      <c r="K120" s="36"/>
      <c r="L120" s="36"/>
      <c r="M120" s="36"/>
      <c r="N120" s="36"/>
      <c r="O120" s="179"/>
    </row>
    <row r="121" spans="1:15" ht="44.25" customHeight="1" x14ac:dyDescent="0.2">
      <c r="A121" s="151"/>
      <c r="B121" s="172"/>
      <c r="C121" s="173"/>
      <c r="D121" s="174"/>
      <c r="E121" s="22" t="s">
        <v>58</v>
      </c>
      <c r="F121" s="77">
        <v>0</v>
      </c>
      <c r="G121" s="36"/>
      <c r="H121" s="36"/>
      <c r="I121" s="36"/>
      <c r="J121" s="36"/>
      <c r="K121" s="36"/>
      <c r="L121" s="36"/>
      <c r="M121" s="36"/>
      <c r="N121" s="36"/>
      <c r="O121" s="179"/>
    </row>
    <row r="122" spans="1:15" ht="25.5" x14ac:dyDescent="0.2">
      <c r="A122" s="151"/>
      <c r="B122" s="172"/>
      <c r="C122" s="173"/>
      <c r="D122" s="174"/>
      <c r="E122" s="20" t="s">
        <v>59</v>
      </c>
      <c r="F122" s="77">
        <f>F129+F137+F145+F153</f>
        <v>479.4</v>
      </c>
      <c r="G122" s="36">
        <f>G129+G137+G145+G153</f>
        <v>0</v>
      </c>
      <c r="H122" s="65">
        <f>G122/F122*100</f>
        <v>0</v>
      </c>
      <c r="I122" s="36">
        <f>I129+I137+I145+I153</f>
        <v>0</v>
      </c>
      <c r="J122" s="65">
        <f>I122/F122*100</f>
        <v>0</v>
      </c>
      <c r="K122" s="36">
        <f>K129+K137+K145+K153</f>
        <v>8</v>
      </c>
      <c r="L122" s="65">
        <f>K122/F122*100</f>
        <v>1.6687526074259491</v>
      </c>
      <c r="M122" s="69">
        <f>M129+M137+M145+M153</f>
        <v>0</v>
      </c>
      <c r="N122" s="70">
        <f>M122/F122*100</f>
        <v>0</v>
      </c>
      <c r="O122" s="179"/>
    </row>
    <row r="123" spans="1:15" ht="30" customHeight="1" x14ac:dyDescent="0.2">
      <c r="A123" s="152"/>
      <c r="B123" s="175"/>
      <c r="C123" s="176"/>
      <c r="D123" s="177"/>
      <c r="E123" s="22" t="s">
        <v>60</v>
      </c>
      <c r="F123" s="77">
        <v>0</v>
      </c>
      <c r="G123" s="36"/>
      <c r="H123" s="36"/>
      <c r="I123" s="36"/>
      <c r="J123" s="36"/>
      <c r="K123" s="36"/>
      <c r="L123" s="36"/>
      <c r="M123" s="36"/>
      <c r="N123" s="36"/>
      <c r="O123" s="180"/>
    </row>
    <row r="124" spans="1:15" ht="12.75" customHeight="1" x14ac:dyDescent="0.2">
      <c r="A124" s="150" t="s">
        <v>154</v>
      </c>
      <c r="B124" s="192" t="s">
        <v>80</v>
      </c>
      <c r="C124" s="155" t="s">
        <v>257</v>
      </c>
      <c r="D124" s="155" t="s">
        <v>25</v>
      </c>
      <c r="E124" s="26" t="s">
        <v>55</v>
      </c>
      <c r="F124" s="112">
        <f t="shared" ref="F124:N124" si="15">F126+F127+F128+F129+F130</f>
        <v>349.4</v>
      </c>
      <c r="G124" s="53">
        <f t="shared" si="15"/>
        <v>0</v>
      </c>
      <c r="H124" s="53">
        <f t="shared" si="15"/>
        <v>0</v>
      </c>
      <c r="I124" s="53">
        <f t="shared" si="15"/>
        <v>0</v>
      </c>
      <c r="J124" s="53">
        <f t="shared" si="15"/>
        <v>0</v>
      </c>
      <c r="K124" s="53">
        <f t="shared" si="15"/>
        <v>8</v>
      </c>
      <c r="L124" s="53">
        <f t="shared" si="15"/>
        <v>2.2896393817973668</v>
      </c>
      <c r="M124" s="53">
        <f t="shared" si="15"/>
        <v>0</v>
      </c>
      <c r="N124" s="53">
        <f t="shared" si="15"/>
        <v>0</v>
      </c>
      <c r="O124" s="203"/>
    </row>
    <row r="125" spans="1:15" x14ac:dyDescent="0.2">
      <c r="A125" s="151"/>
      <c r="B125" s="193"/>
      <c r="C125" s="156"/>
      <c r="D125" s="156"/>
      <c r="E125" s="24" t="s">
        <v>48</v>
      </c>
      <c r="F125" s="111"/>
      <c r="G125" s="45"/>
      <c r="H125" s="45"/>
      <c r="I125" s="45"/>
      <c r="J125" s="45"/>
      <c r="K125" s="45"/>
      <c r="L125" s="45"/>
      <c r="M125" s="45"/>
      <c r="N125" s="46"/>
      <c r="O125" s="203"/>
    </row>
    <row r="126" spans="1:15" ht="25.5" x14ac:dyDescent="0.2">
      <c r="A126" s="151"/>
      <c r="B126" s="193"/>
      <c r="C126" s="156"/>
      <c r="D126" s="156"/>
      <c r="E126" s="25" t="s">
        <v>56</v>
      </c>
      <c r="F126" s="77">
        <v>0</v>
      </c>
      <c r="G126" s="54"/>
      <c r="H126" s="55"/>
      <c r="I126" s="54"/>
      <c r="J126" s="55"/>
      <c r="K126" s="54"/>
      <c r="L126" s="55"/>
      <c r="M126" s="54"/>
      <c r="N126" s="55"/>
      <c r="O126" s="203"/>
    </row>
    <row r="127" spans="1:15" ht="38.25" x14ac:dyDescent="0.2">
      <c r="A127" s="151"/>
      <c r="B127" s="193"/>
      <c r="C127" s="156"/>
      <c r="D127" s="156"/>
      <c r="E127" s="135" t="s">
        <v>57</v>
      </c>
      <c r="F127" s="77">
        <v>0</v>
      </c>
      <c r="G127" s="54"/>
      <c r="H127" s="55"/>
      <c r="I127" s="54"/>
      <c r="J127" s="55"/>
      <c r="K127" s="54"/>
      <c r="L127" s="55"/>
      <c r="M127" s="54"/>
      <c r="N127" s="55"/>
      <c r="O127" s="203"/>
    </row>
    <row r="128" spans="1:15" ht="38.25" x14ac:dyDescent="0.2">
      <c r="A128" s="151"/>
      <c r="B128" s="193"/>
      <c r="C128" s="156"/>
      <c r="D128" s="156"/>
      <c r="E128" s="129" t="s">
        <v>58</v>
      </c>
      <c r="F128" s="77">
        <v>0</v>
      </c>
      <c r="G128" s="37"/>
      <c r="H128" s="38"/>
      <c r="I128" s="37"/>
      <c r="J128" s="38"/>
      <c r="K128" s="37"/>
      <c r="L128" s="38"/>
      <c r="M128" s="37"/>
      <c r="N128" s="38"/>
      <c r="O128" s="203"/>
    </row>
    <row r="129" spans="1:15" ht="25.5" x14ac:dyDescent="0.2">
      <c r="A129" s="151"/>
      <c r="B129" s="193"/>
      <c r="C129" s="156"/>
      <c r="D129" s="156"/>
      <c r="E129" s="25" t="s">
        <v>59</v>
      </c>
      <c r="F129" s="77">
        <v>349.4</v>
      </c>
      <c r="G129" s="36">
        <v>0</v>
      </c>
      <c r="H129" s="36">
        <f>G129/F129*100</f>
        <v>0</v>
      </c>
      <c r="I129" s="36">
        <f>G129+0</f>
        <v>0</v>
      </c>
      <c r="J129" s="36">
        <f>I129/F129*100</f>
        <v>0</v>
      </c>
      <c r="K129" s="36">
        <f>I129+8</f>
        <v>8</v>
      </c>
      <c r="L129" s="36">
        <f>K129/F129*100</f>
        <v>2.2896393817973668</v>
      </c>
      <c r="M129" s="77"/>
      <c r="N129" s="77"/>
      <c r="O129" s="203"/>
    </row>
    <row r="130" spans="1:15" ht="25.5" x14ac:dyDescent="0.2">
      <c r="A130" s="152"/>
      <c r="B130" s="193"/>
      <c r="C130" s="157"/>
      <c r="D130" s="157"/>
      <c r="E130" s="129" t="s">
        <v>60</v>
      </c>
      <c r="F130" s="77">
        <v>0</v>
      </c>
      <c r="G130" s="41"/>
      <c r="H130" s="43"/>
      <c r="I130" s="41"/>
      <c r="J130" s="43"/>
      <c r="K130" s="41"/>
      <c r="L130" s="43"/>
      <c r="M130" s="41"/>
      <c r="N130" s="43"/>
      <c r="O130" s="203"/>
    </row>
    <row r="131" spans="1:15" ht="16.5" customHeight="1" x14ac:dyDescent="0.2">
      <c r="A131" s="204" t="s">
        <v>286</v>
      </c>
      <c r="B131" s="205"/>
      <c r="C131" s="205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6"/>
    </row>
    <row r="132" spans="1:15" ht="18.75" customHeight="1" x14ac:dyDescent="0.2">
      <c r="A132" s="150" t="s">
        <v>155</v>
      </c>
      <c r="B132" s="192" t="s">
        <v>102</v>
      </c>
      <c r="C132" s="155" t="s">
        <v>111</v>
      </c>
      <c r="D132" s="155" t="s">
        <v>111</v>
      </c>
      <c r="E132" s="26" t="s">
        <v>55</v>
      </c>
      <c r="F132" s="112">
        <f t="shared" ref="F132:N132" si="16">F134+F135+F136+F137+F138</f>
        <v>0</v>
      </c>
      <c r="G132" s="53">
        <f t="shared" si="16"/>
        <v>0</v>
      </c>
      <c r="H132" s="53">
        <f t="shared" si="16"/>
        <v>0</v>
      </c>
      <c r="I132" s="53">
        <f t="shared" si="16"/>
        <v>0</v>
      </c>
      <c r="J132" s="53">
        <f t="shared" si="16"/>
        <v>0</v>
      </c>
      <c r="K132" s="53">
        <f t="shared" si="16"/>
        <v>0</v>
      </c>
      <c r="L132" s="53">
        <f t="shared" si="16"/>
        <v>0</v>
      </c>
      <c r="M132" s="53">
        <f t="shared" si="16"/>
        <v>0</v>
      </c>
      <c r="N132" s="53">
        <f t="shared" si="16"/>
        <v>0</v>
      </c>
      <c r="O132" s="185"/>
    </row>
    <row r="133" spans="1:15" x14ac:dyDescent="0.2">
      <c r="A133" s="151"/>
      <c r="B133" s="193"/>
      <c r="C133" s="156"/>
      <c r="D133" s="156"/>
      <c r="E133" s="24" t="s">
        <v>48</v>
      </c>
      <c r="F133" s="111"/>
      <c r="G133" s="45"/>
      <c r="H133" s="45"/>
      <c r="I133" s="45"/>
      <c r="J133" s="45"/>
      <c r="K133" s="45"/>
      <c r="L133" s="45"/>
      <c r="M133" s="45"/>
      <c r="N133" s="46"/>
      <c r="O133" s="185"/>
    </row>
    <row r="134" spans="1:15" ht="25.5" x14ac:dyDescent="0.2">
      <c r="A134" s="151"/>
      <c r="B134" s="193"/>
      <c r="C134" s="156"/>
      <c r="D134" s="156"/>
      <c r="E134" s="25" t="s">
        <v>56</v>
      </c>
      <c r="F134" s="77">
        <v>0</v>
      </c>
      <c r="G134" s="54"/>
      <c r="H134" s="55"/>
      <c r="I134" s="54"/>
      <c r="J134" s="55"/>
      <c r="K134" s="54"/>
      <c r="L134" s="55"/>
      <c r="M134" s="54"/>
      <c r="N134" s="55"/>
      <c r="O134" s="185"/>
    </row>
    <row r="135" spans="1:15" ht="38.25" x14ac:dyDescent="0.2">
      <c r="A135" s="151"/>
      <c r="B135" s="193"/>
      <c r="C135" s="156"/>
      <c r="D135" s="156"/>
      <c r="E135" s="135" t="s">
        <v>57</v>
      </c>
      <c r="F135" s="77">
        <v>0</v>
      </c>
      <c r="G135" s="54"/>
      <c r="H135" s="55"/>
      <c r="I135" s="54"/>
      <c r="J135" s="55"/>
      <c r="K135" s="54"/>
      <c r="L135" s="55"/>
      <c r="M135" s="54"/>
      <c r="N135" s="55"/>
      <c r="O135" s="185"/>
    </row>
    <row r="136" spans="1:15" ht="38.25" x14ac:dyDescent="0.2">
      <c r="A136" s="151"/>
      <c r="B136" s="193"/>
      <c r="C136" s="156"/>
      <c r="D136" s="156"/>
      <c r="E136" s="129" t="s">
        <v>58</v>
      </c>
      <c r="F136" s="77">
        <v>0</v>
      </c>
      <c r="G136" s="37"/>
      <c r="H136" s="38"/>
      <c r="I136" s="37"/>
      <c r="J136" s="38"/>
      <c r="K136" s="37"/>
      <c r="L136" s="38"/>
      <c r="M136" s="37"/>
      <c r="N136" s="38"/>
      <c r="O136" s="185"/>
    </row>
    <row r="137" spans="1:15" ht="25.5" x14ac:dyDescent="0.2">
      <c r="A137" s="151"/>
      <c r="B137" s="193"/>
      <c r="C137" s="156"/>
      <c r="D137" s="156"/>
      <c r="E137" s="25" t="s">
        <v>59</v>
      </c>
      <c r="F137" s="77">
        <v>0</v>
      </c>
      <c r="G137" s="36">
        <v>0</v>
      </c>
      <c r="H137" s="36">
        <v>0</v>
      </c>
      <c r="I137" s="36">
        <f>G137+0</f>
        <v>0</v>
      </c>
      <c r="J137" s="36">
        <v>0</v>
      </c>
      <c r="K137" s="36">
        <f>I137+0</f>
        <v>0</v>
      </c>
      <c r="L137" s="36">
        <v>0</v>
      </c>
      <c r="M137" s="36"/>
      <c r="N137" s="36"/>
      <c r="O137" s="185"/>
    </row>
    <row r="138" spans="1:15" ht="25.5" x14ac:dyDescent="0.2">
      <c r="A138" s="152"/>
      <c r="B138" s="193"/>
      <c r="C138" s="157"/>
      <c r="D138" s="157"/>
      <c r="E138" s="129" t="s">
        <v>60</v>
      </c>
      <c r="F138" s="77">
        <v>0</v>
      </c>
      <c r="G138" s="41"/>
      <c r="H138" s="43"/>
      <c r="I138" s="41"/>
      <c r="J138" s="43"/>
      <c r="K138" s="41"/>
      <c r="L138" s="43"/>
      <c r="M138" s="41"/>
      <c r="N138" s="43"/>
      <c r="O138" s="185"/>
    </row>
    <row r="139" spans="1:15" ht="15.75" customHeight="1" x14ac:dyDescent="0.2">
      <c r="A139" s="355"/>
      <c r="B139" s="356"/>
      <c r="C139" s="356"/>
      <c r="D139" s="356"/>
      <c r="E139" s="356"/>
      <c r="F139" s="356"/>
      <c r="G139" s="356"/>
      <c r="H139" s="356"/>
      <c r="I139" s="356"/>
      <c r="J139" s="356"/>
      <c r="K139" s="356"/>
      <c r="L139" s="356"/>
      <c r="M139" s="356"/>
      <c r="N139" s="356"/>
      <c r="O139" s="357"/>
    </row>
    <row r="140" spans="1:15" ht="18.75" customHeight="1" x14ac:dyDescent="0.2">
      <c r="A140" s="150" t="s">
        <v>224</v>
      </c>
      <c r="B140" s="192" t="s">
        <v>226</v>
      </c>
      <c r="C140" s="299" t="s">
        <v>175</v>
      </c>
      <c r="D140" s="155" t="s">
        <v>111</v>
      </c>
      <c r="E140" s="26" t="s">
        <v>55</v>
      </c>
      <c r="F140" s="112">
        <f t="shared" ref="F140:N140" si="17">F142+F143+F144+F145+F146</f>
        <v>100</v>
      </c>
      <c r="G140" s="53">
        <f t="shared" si="17"/>
        <v>0</v>
      </c>
      <c r="H140" s="53">
        <f t="shared" si="17"/>
        <v>0</v>
      </c>
      <c r="I140" s="53">
        <f t="shared" si="17"/>
        <v>0</v>
      </c>
      <c r="J140" s="53">
        <f t="shared" si="17"/>
        <v>0</v>
      </c>
      <c r="K140" s="53">
        <f t="shared" si="17"/>
        <v>0</v>
      </c>
      <c r="L140" s="53">
        <f t="shared" si="17"/>
        <v>0</v>
      </c>
      <c r="M140" s="53">
        <f t="shared" si="17"/>
        <v>0</v>
      </c>
      <c r="N140" s="53">
        <f t="shared" si="17"/>
        <v>0</v>
      </c>
      <c r="O140" s="185"/>
    </row>
    <row r="141" spans="1:15" x14ac:dyDescent="0.2">
      <c r="A141" s="151"/>
      <c r="B141" s="193"/>
      <c r="C141" s="300"/>
      <c r="D141" s="156"/>
      <c r="E141" s="24" t="s">
        <v>48</v>
      </c>
      <c r="F141" s="111"/>
      <c r="G141" s="45"/>
      <c r="H141" s="45"/>
      <c r="I141" s="45"/>
      <c r="J141" s="45"/>
      <c r="K141" s="45"/>
      <c r="L141" s="45"/>
      <c r="M141" s="45"/>
      <c r="N141" s="46"/>
      <c r="O141" s="185"/>
    </row>
    <row r="142" spans="1:15" ht="25.5" x14ac:dyDescent="0.2">
      <c r="A142" s="151"/>
      <c r="B142" s="193"/>
      <c r="C142" s="300"/>
      <c r="D142" s="156"/>
      <c r="E142" s="25" t="s">
        <v>56</v>
      </c>
      <c r="F142" s="77">
        <v>0</v>
      </c>
      <c r="G142" s="54"/>
      <c r="H142" s="55"/>
      <c r="I142" s="54"/>
      <c r="J142" s="55"/>
      <c r="K142" s="54"/>
      <c r="L142" s="55"/>
      <c r="M142" s="54"/>
      <c r="N142" s="55"/>
      <c r="O142" s="185"/>
    </row>
    <row r="143" spans="1:15" ht="38.25" x14ac:dyDescent="0.2">
      <c r="A143" s="151"/>
      <c r="B143" s="193"/>
      <c r="C143" s="300"/>
      <c r="D143" s="156"/>
      <c r="E143" s="135" t="s">
        <v>57</v>
      </c>
      <c r="F143" s="77">
        <v>0</v>
      </c>
      <c r="G143" s="54"/>
      <c r="H143" s="55"/>
      <c r="I143" s="54"/>
      <c r="J143" s="55"/>
      <c r="K143" s="54"/>
      <c r="L143" s="55"/>
      <c r="M143" s="54"/>
      <c r="N143" s="55"/>
      <c r="O143" s="185"/>
    </row>
    <row r="144" spans="1:15" ht="38.25" x14ac:dyDescent="0.2">
      <c r="A144" s="151"/>
      <c r="B144" s="193"/>
      <c r="C144" s="300"/>
      <c r="D144" s="156"/>
      <c r="E144" s="129" t="s">
        <v>58</v>
      </c>
      <c r="F144" s="77">
        <v>0</v>
      </c>
      <c r="G144" s="37"/>
      <c r="H144" s="38"/>
      <c r="I144" s="37"/>
      <c r="J144" s="38"/>
      <c r="K144" s="37"/>
      <c r="L144" s="38"/>
      <c r="M144" s="37"/>
      <c r="N144" s="38"/>
      <c r="O144" s="185"/>
    </row>
    <row r="145" spans="1:15" ht="25.5" x14ac:dyDescent="0.2">
      <c r="A145" s="151"/>
      <c r="B145" s="193"/>
      <c r="C145" s="300"/>
      <c r="D145" s="156"/>
      <c r="E145" s="25" t="s">
        <v>59</v>
      </c>
      <c r="F145" s="77">
        <v>100</v>
      </c>
      <c r="G145" s="36">
        <v>0</v>
      </c>
      <c r="H145" s="36">
        <f>G145/F145*100</f>
        <v>0</v>
      </c>
      <c r="I145" s="36">
        <f>G145+0</f>
        <v>0</v>
      </c>
      <c r="J145" s="36">
        <f>I145/F145*100</f>
        <v>0</v>
      </c>
      <c r="K145" s="36">
        <f>I145+0</f>
        <v>0</v>
      </c>
      <c r="L145" s="36">
        <f>K145/F145*100</f>
        <v>0</v>
      </c>
      <c r="M145" s="36"/>
      <c r="N145" s="36"/>
      <c r="O145" s="185"/>
    </row>
    <row r="146" spans="1:15" ht="25.5" x14ac:dyDescent="0.2">
      <c r="A146" s="152"/>
      <c r="B146" s="193"/>
      <c r="C146" s="301"/>
      <c r="D146" s="157"/>
      <c r="E146" s="129" t="s">
        <v>60</v>
      </c>
      <c r="F146" s="77">
        <v>0</v>
      </c>
      <c r="G146" s="41"/>
      <c r="H146" s="43"/>
      <c r="I146" s="41"/>
      <c r="J146" s="43"/>
      <c r="K146" s="41"/>
      <c r="L146" s="43"/>
      <c r="M146" s="41"/>
      <c r="N146" s="43"/>
      <c r="O146" s="185"/>
    </row>
    <row r="147" spans="1:15" ht="15.75" customHeight="1" x14ac:dyDescent="0.2">
      <c r="A147" s="355"/>
      <c r="B147" s="356"/>
      <c r="C147" s="356"/>
      <c r="D147" s="356"/>
      <c r="E147" s="356"/>
      <c r="F147" s="356"/>
      <c r="G147" s="356"/>
      <c r="H147" s="356"/>
      <c r="I147" s="356"/>
      <c r="J147" s="356"/>
      <c r="K147" s="356"/>
      <c r="L147" s="356"/>
      <c r="M147" s="356"/>
      <c r="N147" s="356"/>
      <c r="O147" s="357"/>
    </row>
    <row r="148" spans="1:15" ht="18.75" customHeight="1" x14ac:dyDescent="0.2">
      <c r="A148" s="150" t="s">
        <v>225</v>
      </c>
      <c r="B148" s="192" t="s">
        <v>227</v>
      </c>
      <c r="C148" s="299" t="s">
        <v>175</v>
      </c>
      <c r="D148" s="155" t="s">
        <v>111</v>
      </c>
      <c r="E148" s="26" t="s">
        <v>55</v>
      </c>
      <c r="F148" s="112">
        <f t="shared" ref="F148:N148" si="18">F150+F151+F152+F153+F154</f>
        <v>30</v>
      </c>
      <c r="G148" s="53">
        <f t="shared" si="18"/>
        <v>0</v>
      </c>
      <c r="H148" s="53">
        <f t="shared" si="18"/>
        <v>0</v>
      </c>
      <c r="I148" s="53">
        <f t="shared" si="18"/>
        <v>0</v>
      </c>
      <c r="J148" s="53">
        <f t="shared" si="18"/>
        <v>0</v>
      </c>
      <c r="K148" s="53">
        <f t="shared" si="18"/>
        <v>0</v>
      </c>
      <c r="L148" s="53">
        <f t="shared" si="18"/>
        <v>0</v>
      </c>
      <c r="M148" s="53">
        <f t="shared" si="18"/>
        <v>0</v>
      </c>
      <c r="N148" s="53">
        <f t="shared" si="18"/>
        <v>0</v>
      </c>
      <c r="O148" s="185"/>
    </row>
    <row r="149" spans="1:15" x14ac:dyDescent="0.2">
      <c r="A149" s="151"/>
      <c r="B149" s="193"/>
      <c r="C149" s="300"/>
      <c r="D149" s="156"/>
      <c r="E149" s="24" t="s">
        <v>48</v>
      </c>
      <c r="F149" s="111"/>
      <c r="G149" s="45"/>
      <c r="H149" s="45"/>
      <c r="I149" s="45"/>
      <c r="J149" s="45"/>
      <c r="K149" s="45"/>
      <c r="L149" s="45"/>
      <c r="M149" s="45"/>
      <c r="N149" s="46"/>
      <c r="O149" s="185"/>
    </row>
    <row r="150" spans="1:15" ht="25.5" x14ac:dyDescent="0.2">
      <c r="A150" s="151"/>
      <c r="B150" s="193"/>
      <c r="C150" s="300"/>
      <c r="D150" s="156"/>
      <c r="E150" s="25" t="s">
        <v>56</v>
      </c>
      <c r="F150" s="77">
        <v>0</v>
      </c>
      <c r="G150" s="54"/>
      <c r="H150" s="55"/>
      <c r="I150" s="54"/>
      <c r="J150" s="55"/>
      <c r="K150" s="54"/>
      <c r="L150" s="55"/>
      <c r="M150" s="54"/>
      <c r="N150" s="55"/>
      <c r="O150" s="185"/>
    </row>
    <row r="151" spans="1:15" ht="38.25" x14ac:dyDescent="0.2">
      <c r="A151" s="151"/>
      <c r="B151" s="193"/>
      <c r="C151" s="300"/>
      <c r="D151" s="156"/>
      <c r="E151" s="135" t="s">
        <v>57</v>
      </c>
      <c r="F151" s="77">
        <v>0</v>
      </c>
      <c r="G151" s="54"/>
      <c r="H151" s="55"/>
      <c r="I151" s="54"/>
      <c r="J151" s="55"/>
      <c r="K151" s="54"/>
      <c r="L151" s="55"/>
      <c r="M151" s="54"/>
      <c r="N151" s="55"/>
      <c r="O151" s="185"/>
    </row>
    <row r="152" spans="1:15" ht="38.25" x14ac:dyDescent="0.2">
      <c r="A152" s="151"/>
      <c r="B152" s="193"/>
      <c r="C152" s="300"/>
      <c r="D152" s="156"/>
      <c r="E152" s="129" t="s">
        <v>58</v>
      </c>
      <c r="F152" s="77">
        <v>0</v>
      </c>
      <c r="G152" s="37"/>
      <c r="H152" s="38"/>
      <c r="I152" s="37"/>
      <c r="J152" s="38"/>
      <c r="K152" s="37"/>
      <c r="L152" s="38"/>
      <c r="M152" s="37"/>
      <c r="N152" s="38"/>
      <c r="O152" s="185"/>
    </row>
    <row r="153" spans="1:15" ht="25.5" x14ac:dyDescent="0.2">
      <c r="A153" s="151"/>
      <c r="B153" s="193"/>
      <c r="C153" s="300"/>
      <c r="D153" s="156"/>
      <c r="E153" s="25" t="s">
        <v>59</v>
      </c>
      <c r="F153" s="77">
        <v>30</v>
      </c>
      <c r="G153" s="36">
        <v>0</v>
      </c>
      <c r="H153" s="36">
        <f>G153/F153*100</f>
        <v>0</v>
      </c>
      <c r="I153" s="36">
        <f>G153+0</f>
        <v>0</v>
      </c>
      <c r="J153" s="36">
        <f>I153/F153*100</f>
        <v>0</v>
      </c>
      <c r="K153" s="36">
        <f>I153+0</f>
        <v>0</v>
      </c>
      <c r="L153" s="36">
        <f>K153/F153*100</f>
        <v>0</v>
      </c>
      <c r="M153" s="36"/>
      <c r="N153" s="36"/>
      <c r="O153" s="185"/>
    </row>
    <row r="154" spans="1:15" ht="25.5" x14ac:dyDescent="0.2">
      <c r="A154" s="152"/>
      <c r="B154" s="193"/>
      <c r="C154" s="301"/>
      <c r="D154" s="157"/>
      <c r="E154" s="129" t="s">
        <v>60</v>
      </c>
      <c r="F154" s="77">
        <v>0</v>
      </c>
      <c r="G154" s="41"/>
      <c r="H154" s="43"/>
      <c r="I154" s="41"/>
      <c r="J154" s="43"/>
      <c r="K154" s="41"/>
      <c r="L154" s="43"/>
      <c r="M154" s="41"/>
      <c r="N154" s="43"/>
      <c r="O154" s="185"/>
    </row>
    <row r="155" spans="1:15" ht="15.75" customHeight="1" x14ac:dyDescent="0.2">
      <c r="A155" s="355"/>
      <c r="B155" s="356"/>
      <c r="C155" s="356"/>
      <c r="D155" s="356"/>
      <c r="E155" s="356"/>
      <c r="F155" s="356"/>
      <c r="G155" s="356"/>
      <c r="H155" s="356"/>
      <c r="I155" s="356"/>
      <c r="J155" s="356"/>
      <c r="K155" s="356"/>
      <c r="L155" s="356"/>
      <c r="M155" s="356"/>
      <c r="N155" s="356"/>
      <c r="O155" s="357"/>
    </row>
    <row r="156" spans="1:15" ht="38.25" x14ac:dyDescent="0.2">
      <c r="A156" s="222" t="s">
        <v>64</v>
      </c>
      <c r="B156" s="222"/>
      <c r="C156" s="207"/>
      <c r="D156" s="222"/>
      <c r="E156" s="23" t="s">
        <v>65</v>
      </c>
      <c r="F156" s="112">
        <f t="shared" ref="F156:N156" si="19">F158+F159+F160+F161+F162</f>
        <v>479.4</v>
      </c>
      <c r="G156" s="53">
        <f t="shared" si="19"/>
        <v>0</v>
      </c>
      <c r="H156" s="53">
        <f t="shared" si="19"/>
        <v>0</v>
      </c>
      <c r="I156" s="53">
        <f t="shared" si="19"/>
        <v>0</v>
      </c>
      <c r="J156" s="53">
        <f t="shared" si="19"/>
        <v>0</v>
      </c>
      <c r="K156" s="53">
        <f t="shared" si="19"/>
        <v>8</v>
      </c>
      <c r="L156" s="53">
        <f t="shared" si="19"/>
        <v>1.6687526074259491</v>
      </c>
      <c r="M156" s="53">
        <f t="shared" si="19"/>
        <v>0</v>
      </c>
      <c r="N156" s="53">
        <f t="shared" si="19"/>
        <v>0</v>
      </c>
      <c r="O156" s="224"/>
    </row>
    <row r="157" spans="1:15" x14ac:dyDescent="0.2">
      <c r="A157" s="222"/>
      <c r="B157" s="222"/>
      <c r="C157" s="210"/>
      <c r="D157" s="222"/>
      <c r="E157" s="24" t="s">
        <v>48</v>
      </c>
      <c r="F157" s="111"/>
      <c r="G157" s="45"/>
      <c r="H157" s="45"/>
      <c r="I157" s="45"/>
      <c r="J157" s="45"/>
      <c r="K157" s="45"/>
      <c r="L157" s="45"/>
      <c r="M157" s="45"/>
      <c r="N157" s="46"/>
      <c r="O157" s="224"/>
    </row>
    <row r="158" spans="1:15" ht="25.5" x14ac:dyDescent="0.2">
      <c r="A158" s="222"/>
      <c r="B158" s="222"/>
      <c r="C158" s="210"/>
      <c r="D158" s="222"/>
      <c r="E158" s="25" t="s">
        <v>56</v>
      </c>
      <c r="F158" s="77">
        <f>F126+F134</f>
        <v>0</v>
      </c>
      <c r="G158" s="37"/>
      <c r="H158" s="38"/>
      <c r="I158" s="37"/>
      <c r="J158" s="38"/>
      <c r="K158" s="37"/>
      <c r="L158" s="38"/>
      <c r="M158" s="37"/>
      <c r="N158" s="38"/>
      <c r="O158" s="224"/>
    </row>
    <row r="159" spans="1:15" ht="38.25" x14ac:dyDescent="0.2">
      <c r="A159" s="222"/>
      <c r="B159" s="222"/>
      <c r="C159" s="210"/>
      <c r="D159" s="222"/>
      <c r="E159" s="135" t="s">
        <v>57</v>
      </c>
      <c r="F159" s="77">
        <f>F127+F135</f>
        <v>0</v>
      </c>
      <c r="G159" s="36"/>
      <c r="H159" s="36"/>
      <c r="I159" s="36"/>
      <c r="J159" s="36"/>
      <c r="K159" s="36"/>
      <c r="L159" s="36"/>
      <c r="M159" s="36"/>
      <c r="N159" s="36"/>
      <c r="O159" s="224"/>
    </row>
    <row r="160" spans="1:15" ht="38.25" x14ac:dyDescent="0.2">
      <c r="A160" s="222"/>
      <c r="B160" s="222"/>
      <c r="C160" s="210"/>
      <c r="D160" s="222"/>
      <c r="E160" s="129" t="s">
        <v>58</v>
      </c>
      <c r="F160" s="77">
        <f>F128+F136</f>
        <v>0</v>
      </c>
      <c r="G160" s="41"/>
      <c r="H160" s="43"/>
      <c r="I160" s="41"/>
      <c r="J160" s="43"/>
      <c r="K160" s="41"/>
      <c r="L160" s="43"/>
      <c r="M160" s="41"/>
      <c r="N160" s="43"/>
      <c r="O160" s="224"/>
    </row>
    <row r="161" spans="1:15" ht="25.5" x14ac:dyDescent="0.2">
      <c r="A161" s="222"/>
      <c r="B161" s="222"/>
      <c r="C161" s="210"/>
      <c r="D161" s="222"/>
      <c r="E161" s="25" t="s">
        <v>59</v>
      </c>
      <c r="F161" s="77">
        <f>F129+F137+F145+F153</f>
        <v>479.4</v>
      </c>
      <c r="G161" s="65">
        <f>G129+G137+G145+G153</f>
        <v>0</v>
      </c>
      <c r="H161" s="65">
        <f>G161/F161*100</f>
        <v>0</v>
      </c>
      <c r="I161" s="65">
        <f>I129+I137+I145+I153</f>
        <v>0</v>
      </c>
      <c r="J161" s="65">
        <f>I161/F161*100</f>
        <v>0</v>
      </c>
      <c r="K161" s="65">
        <f>K129+K137+K145+K153</f>
        <v>8</v>
      </c>
      <c r="L161" s="65">
        <f>K161/F161*100</f>
        <v>1.6687526074259491</v>
      </c>
      <c r="M161" s="65">
        <f>M129+M137+M153+M145</f>
        <v>0</v>
      </c>
      <c r="N161" s="65">
        <f>M161/F161*100</f>
        <v>0</v>
      </c>
      <c r="O161" s="224"/>
    </row>
    <row r="162" spans="1:15" ht="25.5" x14ac:dyDescent="0.2">
      <c r="A162" s="223"/>
      <c r="B162" s="223"/>
      <c r="C162" s="210"/>
      <c r="D162" s="223"/>
      <c r="E162" s="135" t="s">
        <v>60</v>
      </c>
      <c r="F162" s="77">
        <f>F130+F138</f>
        <v>0</v>
      </c>
      <c r="G162" s="47"/>
      <c r="H162" s="49"/>
      <c r="I162" s="47"/>
      <c r="J162" s="49"/>
      <c r="K162" s="47"/>
      <c r="L162" s="49"/>
      <c r="M162" s="47"/>
      <c r="N162" s="49"/>
      <c r="O162" s="224"/>
    </row>
    <row r="163" spans="1:15" ht="17.25" customHeight="1" x14ac:dyDescent="0.2">
      <c r="A163" s="165" t="s">
        <v>156</v>
      </c>
      <c r="B163" s="166"/>
      <c r="C163" s="166"/>
      <c r="D163" s="166"/>
      <c r="E163" s="166"/>
      <c r="F163" s="166"/>
      <c r="G163" s="219"/>
      <c r="H163" s="219"/>
      <c r="I163" s="219"/>
      <c r="J163" s="219"/>
      <c r="K163" s="219"/>
      <c r="L163" s="219"/>
      <c r="M163" s="219"/>
      <c r="N163" s="219"/>
      <c r="O163" s="220"/>
    </row>
    <row r="164" spans="1:15" ht="18.75" customHeight="1" x14ac:dyDescent="0.2">
      <c r="A164" s="165" t="s">
        <v>158</v>
      </c>
      <c r="B164" s="166"/>
      <c r="C164" s="166"/>
      <c r="D164" s="166"/>
      <c r="E164" s="166"/>
      <c r="F164" s="166"/>
      <c r="G164" s="167"/>
      <c r="H164" s="167"/>
      <c r="I164" s="167"/>
      <c r="J164" s="167"/>
      <c r="K164" s="167"/>
      <c r="L164" s="167"/>
      <c r="M164" s="167"/>
      <c r="N164" s="221"/>
      <c r="O164" s="168"/>
    </row>
    <row r="165" spans="1:15" ht="12.75" customHeight="1" x14ac:dyDescent="0.2">
      <c r="A165" s="150" t="s">
        <v>161</v>
      </c>
      <c r="B165" s="169" t="s">
        <v>162</v>
      </c>
      <c r="C165" s="170"/>
      <c r="D165" s="171"/>
      <c r="E165" s="18" t="s">
        <v>55</v>
      </c>
      <c r="F165" s="77">
        <f t="shared" ref="F165:N165" si="20">F167+F168+F169+F170+F171</f>
        <v>4076.2</v>
      </c>
      <c r="G165" s="36">
        <f t="shared" si="20"/>
        <v>1263.8026300000001</v>
      </c>
      <c r="H165" s="36">
        <f t="shared" si="20"/>
        <v>31.004431333104364</v>
      </c>
      <c r="I165" s="36">
        <f t="shared" si="20"/>
        <v>2181.7370099999998</v>
      </c>
      <c r="J165" s="36">
        <f t="shared" si="20"/>
        <v>53.523796918698785</v>
      </c>
      <c r="K165" s="36">
        <f t="shared" si="20"/>
        <v>2941.1263199999999</v>
      </c>
      <c r="L165" s="36">
        <f t="shared" si="20"/>
        <v>72.153631323291307</v>
      </c>
      <c r="M165" s="36">
        <f t="shared" si="20"/>
        <v>0</v>
      </c>
      <c r="N165" s="36">
        <f t="shared" si="20"/>
        <v>0</v>
      </c>
      <c r="O165" s="178"/>
    </row>
    <row r="166" spans="1:15" ht="21" customHeight="1" x14ac:dyDescent="0.2">
      <c r="A166" s="151"/>
      <c r="B166" s="172"/>
      <c r="C166" s="173"/>
      <c r="D166" s="174"/>
      <c r="E166" s="19" t="s">
        <v>48</v>
      </c>
      <c r="F166" s="109"/>
      <c r="G166" s="44"/>
      <c r="H166" s="44"/>
      <c r="I166" s="44"/>
      <c r="J166" s="44"/>
      <c r="K166" s="44"/>
      <c r="L166" s="44"/>
      <c r="M166" s="44"/>
      <c r="N166" s="44"/>
      <c r="O166" s="179"/>
    </row>
    <row r="167" spans="1:15" ht="25.5" x14ac:dyDescent="0.2">
      <c r="A167" s="151"/>
      <c r="B167" s="172"/>
      <c r="C167" s="173"/>
      <c r="D167" s="174"/>
      <c r="E167" s="20" t="s">
        <v>56</v>
      </c>
      <c r="F167" s="77">
        <v>0</v>
      </c>
      <c r="G167" s="36"/>
      <c r="H167" s="36"/>
      <c r="I167" s="36"/>
      <c r="J167" s="36"/>
      <c r="K167" s="36"/>
      <c r="L167" s="36"/>
      <c r="M167" s="36"/>
      <c r="N167" s="36"/>
      <c r="O167" s="179"/>
    </row>
    <row r="168" spans="1:15" ht="38.25" x14ac:dyDescent="0.2">
      <c r="A168" s="151"/>
      <c r="B168" s="172"/>
      <c r="C168" s="173"/>
      <c r="D168" s="174"/>
      <c r="E168" s="21" t="s">
        <v>57</v>
      </c>
      <c r="F168" s="77">
        <v>0</v>
      </c>
      <c r="G168" s="36"/>
      <c r="H168" s="36"/>
      <c r="I168" s="36"/>
      <c r="J168" s="36"/>
      <c r="K168" s="36"/>
      <c r="L168" s="36"/>
      <c r="M168" s="36"/>
      <c r="N168" s="36"/>
      <c r="O168" s="179"/>
    </row>
    <row r="169" spans="1:15" ht="44.25" customHeight="1" x14ac:dyDescent="0.2">
      <c r="A169" s="151"/>
      <c r="B169" s="172"/>
      <c r="C169" s="173"/>
      <c r="D169" s="174"/>
      <c r="E169" s="22" t="s">
        <v>58</v>
      </c>
      <c r="F169" s="77">
        <v>0</v>
      </c>
      <c r="G169" s="36"/>
      <c r="H169" s="36"/>
      <c r="I169" s="36"/>
      <c r="J169" s="36"/>
      <c r="K169" s="36"/>
      <c r="L169" s="36"/>
      <c r="M169" s="36"/>
      <c r="N169" s="36"/>
      <c r="O169" s="179"/>
    </row>
    <row r="170" spans="1:15" ht="25.5" x14ac:dyDescent="0.2">
      <c r="A170" s="151"/>
      <c r="B170" s="172"/>
      <c r="C170" s="173"/>
      <c r="D170" s="174"/>
      <c r="E170" s="20" t="s">
        <v>59</v>
      </c>
      <c r="F170" s="77">
        <f>F177+F185+F195+F204+F212+F220+F228+F236+F244-0.2</f>
        <v>4076.2</v>
      </c>
      <c r="G170" s="65">
        <f>G177+G185+G195+G204+G212+G220+G228+G236+G244</f>
        <v>1263.8026300000001</v>
      </c>
      <c r="H170" s="65">
        <f>G170/F170*100</f>
        <v>31.004431333104364</v>
      </c>
      <c r="I170" s="65">
        <f>I177+I185+I195+I204+I212+I220+I228+I236+I244</f>
        <v>2181.7370099999998</v>
      </c>
      <c r="J170" s="65">
        <f>I170/F170*100</f>
        <v>53.523796918698785</v>
      </c>
      <c r="K170" s="65">
        <f>K177+K185+K195+K204+K212+K220+K228+K236+K244</f>
        <v>2941.1263199999999</v>
      </c>
      <c r="L170" s="65">
        <f>K170/F170*100</f>
        <v>72.153631323291307</v>
      </c>
      <c r="M170" s="65">
        <f>M177+M185+M195+M204+M212+M220+M228+M236+M244</f>
        <v>0</v>
      </c>
      <c r="N170" s="65">
        <f>M170/F170%</f>
        <v>0</v>
      </c>
      <c r="O170" s="179"/>
    </row>
    <row r="171" spans="1:15" ht="30" customHeight="1" x14ac:dyDescent="0.2">
      <c r="A171" s="152"/>
      <c r="B171" s="175"/>
      <c r="C171" s="176"/>
      <c r="D171" s="177"/>
      <c r="E171" s="22" t="s">
        <v>60</v>
      </c>
      <c r="F171" s="77">
        <v>0</v>
      </c>
      <c r="G171" s="36"/>
      <c r="H171" s="36"/>
      <c r="I171" s="36"/>
      <c r="J171" s="36"/>
      <c r="K171" s="36"/>
      <c r="L171" s="36"/>
      <c r="M171" s="36"/>
      <c r="N171" s="36"/>
      <c r="O171" s="180"/>
    </row>
    <row r="172" spans="1:15" ht="12.75" customHeight="1" x14ac:dyDescent="0.2">
      <c r="A172" s="150" t="s">
        <v>81</v>
      </c>
      <c r="B172" s="192" t="s">
        <v>163</v>
      </c>
      <c r="C172" s="299" t="s">
        <v>175</v>
      </c>
      <c r="D172" s="155" t="s">
        <v>111</v>
      </c>
      <c r="E172" s="26" t="s">
        <v>55</v>
      </c>
      <c r="F172" s="112">
        <f t="shared" ref="F172:N172" si="21">F174+F175+F176+F177+F178</f>
        <v>45</v>
      </c>
      <c r="G172" s="53">
        <f t="shared" si="21"/>
        <v>0</v>
      </c>
      <c r="H172" s="53">
        <f t="shared" si="21"/>
        <v>0</v>
      </c>
      <c r="I172" s="53">
        <f t="shared" si="21"/>
        <v>0</v>
      </c>
      <c r="J172" s="53">
        <f t="shared" si="21"/>
        <v>0</v>
      </c>
      <c r="K172" s="53">
        <f t="shared" si="21"/>
        <v>0</v>
      </c>
      <c r="L172" s="53">
        <f t="shared" si="21"/>
        <v>0</v>
      </c>
      <c r="M172" s="53">
        <f t="shared" si="21"/>
        <v>0</v>
      </c>
      <c r="N172" s="53">
        <f t="shared" si="21"/>
        <v>0</v>
      </c>
      <c r="O172" s="234"/>
    </row>
    <row r="173" spans="1:15" x14ac:dyDescent="0.2">
      <c r="A173" s="151"/>
      <c r="B173" s="193"/>
      <c r="C173" s="300"/>
      <c r="D173" s="156"/>
      <c r="E173" s="24" t="s">
        <v>48</v>
      </c>
      <c r="F173" s="111"/>
      <c r="G173" s="45"/>
      <c r="H173" s="45"/>
      <c r="I173" s="45"/>
      <c r="J173" s="45"/>
      <c r="K173" s="45"/>
      <c r="L173" s="45"/>
      <c r="M173" s="45"/>
      <c r="N173" s="46"/>
      <c r="O173" s="235"/>
    </row>
    <row r="174" spans="1:15" ht="25.5" x14ac:dyDescent="0.2">
      <c r="A174" s="151"/>
      <c r="B174" s="193"/>
      <c r="C174" s="300"/>
      <c r="D174" s="156"/>
      <c r="E174" s="25" t="s">
        <v>56</v>
      </c>
      <c r="F174" s="77">
        <v>0</v>
      </c>
      <c r="G174" s="54"/>
      <c r="H174" s="55"/>
      <c r="I174" s="54"/>
      <c r="J174" s="55"/>
      <c r="K174" s="54"/>
      <c r="L174" s="55"/>
      <c r="M174" s="54"/>
      <c r="N174" s="55"/>
      <c r="O174" s="235"/>
    </row>
    <row r="175" spans="1:15" ht="38.25" x14ac:dyDescent="0.2">
      <c r="A175" s="151"/>
      <c r="B175" s="193"/>
      <c r="C175" s="300"/>
      <c r="D175" s="156"/>
      <c r="E175" s="135" t="s">
        <v>57</v>
      </c>
      <c r="F175" s="77">
        <v>0</v>
      </c>
      <c r="G175" s="54"/>
      <c r="H175" s="55"/>
      <c r="I175" s="54"/>
      <c r="J175" s="55"/>
      <c r="K175" s="54"/>
      <c r="L175" s="55"/>
      <c r="M175" s="54"/>
      <c r="N175" s="55"/>
      <c r="O175" s="235"/>
    </row>
    <row r="176" spans="1:15" ht="38.25" x14ac:dyDescent="0.2">
      <c r="A176" s="151"/>
      <c r="B176" s="193"/>
      <c r="C176" s="300"/>
      <c r="D176" s="156"/>
      <c r="E176" s="129" t="s">
        <v>58</v>
      </c>
      <c r="F176" s="77">
        <v>0</v>
      </c>
      <c r="G176" s="37"/>
      <c r="H176" s="38"/>
      <c r="I176" s="37"/>
      <c r="J176" s="38"/>
      <c r="K176" s="37"/>
      <c r="L176" s="38"/>
      <c r="M176" s="37"/>
      <c r="N176" s="38"/>
      <c r="O176" s="235"/>
    </row>
    <row r="177" spans="1:15" ht="25.5" x14ac:dyDescent="0.2">
      <c r="A177" s="151"/>
      <c r="B177" s="193"/>
      <c r="C177" s="300"/>
      <c r="D177" s="156"/>
      <c r="E177" s="20" t="s">
        <v>59</v>
      </c>
      <c r="F177" s="77">
        <v>45</v>
      </c>
      <c r="G177" s="36">
        <v>0</v>
      </c>
      <c r="H177" s="36">
        <f>G177/F177*100</f>
        <v>0</v>
      </c>
      <c r="I177" s="36">
        <f>G177+0</f>
        <v>0</v>
      </c>
      <c r="J177" s="36">
        <f>I177/F177*1003</f>
        <v>0</v>
      </c>
      <c r="K177" s="36">
        <f>I177+0</f>
        <v>0</v>
      </c>
      <c r="L177" s="36">
        <f>K177/F177*100</f>
        <v>0</v>
      </c>
      <c r="M177" s="36"/>
      <c r="N177" s="36"/>
      <c r="O177" s="235"/>
    </row>
    <row r="178" spans="1:15" ht="69" customHeight="1" x14ac:dyDescent="0.2">
      <c r="A178" s="152"/>
      <c r="B178" s="193"/>
      <c r="C178" s="301"/>
      <c r="D178" s="157"/>
      <c r="E178" s="129" t="s">
        <v>60</v>
      </c>
      <c r="F178" s="77">
        <v>0</v>
      </c>
      <c r="G178" s="41"/>
      <c r="H178" s="43"/>
      <c r="I178" s="41"/>
      <c r="J178" s="43"/>
      <c r="K178" s="41"/>
      <c r="L178" s="43"/>
      <c r="M178" s="41"/>
      <c r="N178" s="43"/>
      <c r="O178" s="236"/>
    </row>
    <row r="179" spans="1:15" ht="16.5" customHeight="1" x14ac:dyDescent="0.2">
      <c r="A179" s="296" t="s">
        <v>248</v>
      </c>
      <c r="B179" s="297"/>
      <c r="C179" s="297"/>
      <c r="D179" s="297"/>
      <c r="E179" s="297"/>
      <c r="F179" s="297"/>
      <c r="G179" s="297"/>
      <c r="H179" s="297"/>
      <c r="I179" s="297"/>
      <c r="J179" s="297"/>
      <c r="K179" s="297"/>
      <c r="L179" s="297"/>
      <c r="M179" s="297"/>
      <c r="N179" s="297"/>
      <c r="O179" s="298"/>
    </row>
    <row r="180" spans="1:15" ht="12.75" customHeight="1" x14ac:dyDescent="0.2">
      <c r="A180" s="150" t="s">
        <v>82</v>
      </c>
      <c r="B180" s="192" t="s">
        <v>164</v>
      </c>
      <c r="C180" s="155" t="s">
        <v>109</v>
      </c>
      <c r="D180" s="229" t="s">
        <v>288</v>
      </c>
      <c r="E180" s="26" t="s">
        <v>55</v>
      </c>
      <c r="F180" s="112">
        <f t="shared" ref="F180:N180" si="22">F182+F183+F184+F185+F186</f>
        <v>3028.1</v>
      </c>
      <c r="G180" s="53">
        <f t="shared" si="22"/>
        <v>1233.6537000000001</v>
      </c>
      <c r="H180" s="53">
        <f t="shared" si="22"/>
        <v>40.740190218288703</v>
      </c>
      <c r="I180" s="53">
        <f t="shared" si="22"/>
        <v>2049.0654500000001</v>
      </c>
      <c r="J180" s="53">
        <f t="shared" si="22"/>
        <v>67.668354743898817</v>
      </c>
      <c r="K180" s="53">
        <f t="shared" si="22"/>
        <v>2362.1421399999999</v>
      </c>
      <c r="L180" s="53">
        <f t="shared" si="22"/>
        <v>78.007402001254917</v>
      </c>
      <c r="M180" s="53">
        <f t="shared" si="22"/>
        <v>0</v>
      </c>
      <c r="N180" s="53">
        <f t="shared" si="22"/>
        <v>0</v>
      </c>
      <c r="O180" s="200"/>
    </row>
    <row r="181" spans="1:15" x14ac:dyDescent="0.2">
      <c r="A181" s="151"/>
      <c r="B181" s="193"/>
      <c r="C181" s="156"/>
      <c r="D181" s="230"/>
      <c r="E181" s="24" t="s">
        <v>48</v>
      </c>
      <c r="F181" s="111"/>
      <c r="G181" s="45"/>
      <c r="H181" s="45"/>
      <c r="I181" s="45"/>
      <c r="J181" s="45"/>
      <c r="K181" s="45"/>
      <c r="L181" s="45"/>
      <c r="M181" s="45"/>
      <c r="N181" s="46"/>
      <c r="O181" s="201"/>
    </row>
    <row r="182" spans="1:15" ht="25.5" x14ac:dyDescent="0.2">
      <c r="A182" s="151"/>
      <c r="B182" s="193"/>
      <c r="C182" s="156"/>
      <c r="D182" s="230"/>
      <c r="E182" s="25" t="s">
        <v>56</v>
      </c>
      <c r="F182" s="77">
        <v>0</v>
      </c>
      <c r="G182" s="54"/>
      <c r="H182" s="55"/>
      <c r="I182" s="54"/>
      <c r="J182" s="55"/>
      <c r="K182" s="54"/>
      <c r="L182" s="55"/>
      <c r="M182" s="54"/>
      <c r="N182" s="55"/>
      <c r="O182" s="201"/>
    </row>
    <row r="183" spans="1:15" ht="38.25" x14ac:dyDescent="0.2">
      <c r="A183" s="151"/>
      <c r="B183" s="193"/>
      <c r="C183" s="156"/>
      <c r="D183" s="230"/>
      <c r="E183" s="135" t="s">
        <v>57</v>
      </c>
      <c r="F183" s="77">
        <v>0</v>
      </c>
      <c r="G183" s="54"/>
      <c r="H183" s="55"/>
      <c r="I183" s="54"/>
      <c r="J183" s="55"/>
      <c r="K183" s="54"/>
      <c r="L183" s="55"/>
      <c r="M183" s="54"/>
      <c r="N183" s="55"/>
      <c r="O183" s="201"/>
    </row>
    <row r="184" spans="1:15" ht="38.25" x14ac:dyDescent="0.2">
      <c r="A184" s="151"/>
      <c r="B184" s="193"/>
      <c r="C184" s="156"/>
      <c r="D184" s="230"/>
      <c r="E184" s="129" t="s">
        <v>58</v>
      </c>
      <c r="F184" s="77">
        <v>0</v>
      </c>
      <c r="G184" s="37"/>
      <c r="H184" s="38"/>
      <c r="I184" s="37"/>
      <c r="J184" s="38"/>
      <c r="K184" s="37"/>
      <c r="L184" s="38"/>
      <c r="M184" s="37"/>
      <c r="N184" s="38"/>
      <c r="O184" s="201"/>
    </row>
    <row r="185" spans="1:15" ht="25.5" x14ac:dyDescent="0.2">
      <c r="A185" s="151"/>
      <c r="B185" s="193"/>
      <c r="C185" s="156"/>
      <c r="D185" s="230"/>
      <c r="E185" s="20" t="s">
        <v>59</v>
      </c>
      <c r="F185" s="77">
        <v>3028.1</v>
      </c>
      <c r="G185" s="36">
        <v>1233.6537000000001</v>
      </c>
      <c r="H185" s="36">
        <f>G185/F185*100</f>
        <v>40.740190218288703</v>
      </c>
      <c r="I185" s="36">
        <f>G185+815.41175</f>
        <v>2049.0654500000001</v>
      </c>
      <c r="J185" s="36">
        <f>I185/F185*100</f>
        <v>67.668354743898817</v>
      </c>
      <c r="K185" s="36">
        <f>I185+313.07669</f>
        <v>2362.1421399999999</v>
      </c>
      <c r="L185" s="36">
        <f>K185/F185*100</f>
        <v>78.007402001254917</v>
      </c>
      <c r="M185" s="36"/>
      <c r="N185" s="36"/>
      <c r="O185" s="201"/>
    </row>
    <row r="186" spans="1:15" ht="25.5" x14ac:dyDescent="0.2">
      <c r="A186" s="151"/>
      <c r="B186" s="228"/>
      <c r="C186" s="156"/>
      <c r="D186" s="230"/>
      <c r="E186" s="135" t="s">
        <v>60</v>
      </c>
      <c r="F186" s="110">
        <v>0</v>
      </c>
      <c r="G186" s="68"/>
      <c r="H186" s="49"/>
      <c r="I186" s="68"/>
      <c r="J186" s="49"/>
      <c r="K186" s="68"/>
      <c r="L186" s="49"/>
      <c r="M186" s="68"/>
      <c r="N186" s="49"/>
      <c r="O186" s="201"/>
    </row>
    <row r="187" spans="1:15" s="117" customFormat="1" ht="51" customHeight="1" x14ac:dyDescent="0.2">
      <c r="A187" s="350" t="s">
        <v>247</v>
      </c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51"/>
    </row>
    <row r="188" spans="1:15" s="127" customFormat="1" ht="39" customHeight="1" x14ac:dyDescent="0.2">
      <c r="A188" s="354" t="s">
        <v>262</v>
      </c>
      <c r="B188" s="241"/>
      <c r="C188" s="241"/>
      <c r="D188" s="241"/>
      <c r="E188" s="241"/>
      <c r="F188" s="241"/>
      <c r="G188" s="241"/>
      <c r="H188" s="241"/>
      <c r="I188" s="241"/>
      <c r="J188" s="241"/>
      <c r="K188" s="241"/>
      <c r="L188" s="241"/>
      <c r="M188" s="241"/>
      <c r="N188" s="241"/>
      <c r="O188" s="242"/>
    </row>
    <row r="189" spans="1:15" s="127" customFormat="1" ht="38.25" customHeight="1" x14ac:dyDescent="0.2">
      <c r="A189" s="352" t="s">
        <v>287</v>
      </c>
      <c r="B189" s="333"/>
      <c r="C189" s="333"/>
      <c r="D189" s="333"/>
      <c r="E189" s="333"/>
      <c r="F189" s="333"/>
      <c r="G189" s="333"/>
      <c r="H189" s="333"/>
      <c r="I189" s="333"/>
      <c r="J189" s="333"/>
      <c r="K189" s="333"/>
      <c r="L189" s="333"/>
      <c r="M189" s="333"/>
      <c r="N189" s="333"/>
      <c r="O189" s="353"/>
    </row>
    <row r="190" spans="1:15" ht="12.75" customHeight="1" x14ac:dyDescent="0.2">
      <c r="A190" s="248" t="s">
        <v>83</v>
      </c>
      <c r="B190" s="249" t="s">
        <v>165</v>
      </c>
      <c r="C190" s="156" t="s">
        <v>15</v>
      </c>
      <c r="D190" s="232" t="s">
        <v>290</v>
      </c>
      <c r="E190" s="71" t="s">
        <v>55</v>
      </c>
      <c r="F190" s="112">
        <f t="shared" ref="F190:N190" si="23">F192+F193+F194+F195+F196</f>
        <v>401</v>
      </c>
      <c r="G190" s="53">
        <f t="shared" si="23"/>
        <v>12.643520000000001</v>
      </c>
      <c r="H190" s="53">
        <f t="shared" si="23"/>
        <v>3.152997506234414</v>
      </c>
      <c r="I190" s="53">
        <f t="shared" si="23"/>
        <v>59.999990000000004</v>
      </c>
      <c r="J190" s="53">
        <f t="shared" si="23"/>
        <v>14.962591022443892</v>
      </c>
      <c r="K190" s="53">
        <f t="shared" si="23"/>
        <v>317.64799000000005</v>
      </c>
      <c r="L190" s="53">
        <f t="shared" si="23"/>
        <v>79.213962593516214</v>
      </c>
      <c r="M190" s="53">
        <f t="shared" si="23"/>
        <v>0</v>
      </c>
      <c r="N190" s="53">
        <f t="shared" si="23"/>
        <v>0</v>
      </c>
      <c r="O190" s="235"/>
    </row>
    <row r="191" spans="1:15" x14ac:dyDescent="0.2">
      <c r="A191" s="151"/>
      <c r="B191" s="193"/>
      <c r="C191" s="156"/>
      <c r="D191" s="232"/>
      <c r="E191" s="24" t="s">
        <v>48</v>
      </c>
      <c r="F191" s="111"/>
      <c r="G191" s="45"/>
      <c r="H191" s="45"/>
      <c r="I191" s="45"/>
      <c r="J191" s="45"/>
      <c r="K191" s="45"/>
      <c r="L191" s="45"/>
      <c r="M191" s="45"/>
      <c r="N191" s="46"/>
      <c r="O191" s="235"/>
    </row>
    <row r="192" spans="1:15" ht="25.5" x14ac:dyDescent="0.2">
      <c r="A192" s="151"/>
      <c r="B192" s="193"/>
      <c r="C192" s="156"/>
      <c r="D192" s="232"/>
      <c r="E192" s="25" t="s">
        <v>56</v>
      </c>
      <c r="F192" s="77">
        <v>0</v>
      </c>
      <c r="G192" s="54"/>
      <c r="H192" s="55"/>
      <c r="I192" s="54"/>
      <c r="J192" s="55"/>
      <c r="K192" s="54"/>
      <c r="L192" s="55"/>
      <c r="M192" s="54"/>
      <c r="N192" s="55"/>
      <c r="O192" s="235"/>
    </row>
    <row r="193" spans="1:15" ht="38.25" x14ac:dyDescent="0.2">
      <c r="A193" s="151"/>
      <c r="B193" s="193"/>
      <c r="C193" s="156"/>
      <c r="D193" s="232"/>
      <c r="E193" s="135" t="s">
        <v>57</v>
      </c>
      <c r="F193" s="77">
        <v>0</v>
      </c>
      <c r="G193" s="54"/>
      <c r="H193" s="55"/>
      <c r="I193" s="54"/>
      <c r="J193" s="55"/>
      <c r="K193" s="54"/>
      <c r="L193" s="55"/>
      <c r="M193" s="54"/>
      <c r="N193" s="55"/>
      <c r="O193" s="235"/>
    </row>
    <row r="194" spans="1:15" ht="38.25" x14ac:dyDescent="0.2">
      <c r="A194" s="151"/>
      <c r="B194" s="193"/>
      <c r="C194" s="156"/>
      <c r="D194" s="232"/>
      <c r="E194" s="129" t="s">
        <v>58</v>
      </c>
      <c r="F194" s="77">
        <v>0</v>
      </c>
      <c r="G194" s="37"/>
      <c r="H194" s="38"/>
      <c r="I194" s="37"/>
      <c r="J194" s="38"/>
      <c r="K194" s="37"/>
      <c r="L194" s="38"/>
      <c r="M194" s="37"/>
      <c r="N194" s="38"/>
      <c r="O194" s="235"/>
    </row>
    <row r="195" spans="1:15" ht="25.5" x14ac:dyDescent="0.2">
      <c r="A195" s="151"/>
      <c r="B195" s="193"/>
      <c r="C195" s="156"/>
      <c r="D195" s="232"/>
      <c r="E195" s="20" t="s">
        <v>59</v>
      </c>
      <c r="F195" s="77">
        <v>401</v>
      </c>
      <c r="G195" s="36">
        <v>12.643520000000001</v>
      </c>
      <c r="H195" s="36">
        <f>G195/F195*100</f>
        <v>3.152997506234414</v>
      </c>
      <c r="I195" s="36">
        <f>G195+47.35647</f>
        <v>59.999990000000004</v>
      </c>
      <c r="J195" s="36">
        <f>I195/F195*100</f>
        <v>14.962591022443892</v>
      </c>
      <c r="K195" s="36">
        <f>I195+257.648</f>
        <v>317.64799000000005</v>
      </c>
      <c r="L195" s="36">
        <f>K195/F195*100</f>
        <v>79.213962593516214</v>
      </c>
      <c r="M195" s="65"/>
      <c r="N195" s="65"/>
      <c r="O195" s="235"/>
    </row>
    <row r="196" spans="1:15" ht="25.5" x14ac:dyDescent="0.2">
      <c r="A196" s="151"/>
      <c r="B196" s="228"/>
      <c r="C196" s="156"/>
      <c r="D196" s="232"/>
      <c r="E196" s="141" t="s">
        <v>60</v>
      </c>
      <c r="F196" s="110">
        <v>0</v>
      </c>
      <c r="G196" s="68"/>
      <c r="H196" s="49"/>
      <c r="I196" s="68"/>
      <c r="J196" s="49"/>
      <c r="K196" s="68"/>
      <c r="L196" s="49"/>
      <c r="M196" s="68"/>
      <c r="N196" s="49"/>
      <c r="O196" s="235"/>
    </row>
    <row r="197" spans="1:15" ht="15.75" customHeight="1" x14ac:dyDescent="0.2">
      <c r="A197" s="338" t="s">
        <v>263</v>
      </c>
      <c r="B197" s="339"/>
      <c r="C197" s="339"/>
      <c r="D197" s="339"/>
      <c r="E197" s="339"/>
      <c r="F197" s="339"/>
      <c r="G197" s="339"/>
      <c r="H197" s="339"/>
      <c r="I197" s="339"/>
      <c r="J197" s="339"/>
      <c r="K197" s="339"/>
      <c r="L197" s="339"/>
      <c r="M197" s="339"/>
      <c r="N197" s="339"/>
      <c r="O197" s="340"/>
    </row>
    <row r="198" spans="1:15" s="116" customFormat="1" ht="26.25" customHeight="1" x14ac:dyDescent="0.2">
      <c r="A198" s="347" t="s">
        <v>289</v>
      </c>
      <c r="B198" s="348"/>
      <c r="C198" s="348"/>
      <c r="D198" s="348"/>
      <c r="E198" s="348"/>
      <c r="F198" s="348"/>
      <c r="G198" s="348"/>
      <c r="H198" s="348"/>
      <c r="I198" s="348"/>
      <c r="J198" s="348"/>
      <c r="K198" s="348"/>
      <c r="L198" s="348"/>
      <c r="M198" s="348"/>
      <c r="N198" s="348"/>
      <c r="O198" s="349"/>
    </row>
    <row r="199" spans="1:15" ht="12.75" customHeight="1" x14ac:dyDescent="0.2">
      <c r="A199" s="248" t="s">
        <v>84</v>
      </c>
      <c r="B199" s="249" t="s">
        <v>166</v>
      </c>
      <c r="C199" s="156" t="s">
        <v>109</v>
      </c>
      <c r="D199" s="156" t="s">
        <v>292</v>
      </c>
      <c r="E199" s="71" t="s">
        <v>55</v>
      </c>
      <c r="F199" s="112">
        <f t="shared" ref="F199:N199" si="24">F201+F202+F203+F204+F205</f>
        <v>411.1</v>
      </c>
      <c r="G199" s="53">
        <f t="shared" si="24"/>
        <v>11.05</v>
      </c>
      <c r="H199" s="53">
        <f t="shared" si="24"/>
        <v>2.6879104840671371</v>
      </c>
      <c r="I199" s="53">
        <f t="shared" si="24"/>
        <v>59.709999999999994</v>
      </c>
      <c r="J199" s="53">
        <f t="shared" si="24"/>
        <v>14.524446606665043</v>
      </c>
      <c r="K199" s="53">
        <f t="shared" si="24"/>
        <v>241.62</v>
      </c>
      <c r="L199" s="53">
        <f t="shared" si="24"/>
        <v>58.774020919484308</v>
      </c>
      <c r="M199" s="53">
        <f t="shared" si="24"/>
        <v>0</v>
      </c>
      <c r="N199" s="53">
        <f t="shared" si="24"/>
        <v>0</v>
      </c>
      <c r="O199" s="201"/>
    </row>
    <row r="200" spans="1:15" x14ac:dyDescent="0.2">
      <c r="A200" s="151"/>
      <c r="B200" s="193"/>
      <c r="C200" s="156"/>
      <c r="D200" s="156"/>
      <c r="E200" s="24" t="s">
        <v>48</v>
      </c>
      <c r="F200" s="111"/>
      <c r="G200" s="45"/>
      <c r="H200" s="45"/>
      <c r="I200" s="45"/>
      <c r="J200" s="45"/>
      <c r="K200" s="45"/>
      <c r="L200" s="45"/>
      <c r="M200" s="45"/>
      <c r="N200" s="46"/>
      <c r="O200" s="201"/>
    </row>
    <row r="201" spans="1:15" ht="25.5" x14ac:dyDescent="0.2">
      <c r="A201" s="151"/>
      <c r="B201" s="193"/>
      <c r="C201" s="156"/>
      <c r="D201" s="156"/>
      <c r="E201" s="25" t="s">
        <v>56</v>
      </c>
      <c r="F201" s="77">
        <v>0</v>
      </c>
      <c r="G201" s="54"/>
      <c r="H201" s="55"/>
      <c r="I201" s="54"/>
      <c r="J201" s="55"/>
      <c r="K201" s="54"/>
      <c r="L201" s="55"/>
      <c r="M201" s="54"/>
      <c r="N201" s="55"/>
      <c r="O201" s="201"/>
    </row>
    <row r="202" spans="1:15" ht="38.25" x14ac:dyDescent="0.2">
      <c r="A202" s="151"/>
      <c r="B202" s="193"/>
      <c r="C202" s="156"/>
      <c r="D202" s="156"/>
      <c r="E202" s="135" t="s">
        <v>57</v>
      </c>
      <c r="F202" s="77">
        <v>0</v>
      </c>
      <c r="G202" s="54"/>
      <c r="H202" s="55"/>
      <c r="I202" s="54"/>
      <c r="J202" s="55"/>
      <c r="K202" s="54"/>
      <c r="L202" s="55"/>
      <c r="M202" s="54"/>
      <c r="N202" s="55"/>
      <c r="O202" s="201"/>
    </row>
    <row r="203" spans="1:15" ht="38.25" x14ac:dyDescent="0.2">
      <c r="A203" s="151"/>
      <c r="B203" s="193"/>
      <c r="C203" s="156"/>
      <c r="D203" s="156"/>
      <c r="E203" s="129" t="s">
        <v>58</v>
      </c>
      <c r="F203" s="77">
        <v>0</v>
      </c>
      <c r="G203" s="37"/>
      <c r="H203" s="38"/>
      <c r="I203" s="37"/>
      <c r="J203" s="38"/>
      <c r="K203" s="37"/>
      <c r="L203" s="38"/>
      <c r="M203" s="37"/>
      <c r="N203" s="38"/>
      <c r="O203" s="201"/>
    </row>
    <row r="204" spans="1:15" ht="25.5" x14ac:dyDescent="0.2">
      <c r="A204" s="151"/>
      <c r="B204" s="193"/>
      <c r="C204" s="156"/>
      <c r="D204" s="156"/>
      <c r="E204" s="25" t="s">
        <v>59</v>
      </c>
      <c r="F204" s="77">
        <v>411.1</v>
      </c>
      <c r="G204" s="36">
        <v>11.05</v>
      </c>
      <c r="H204" s="36">
        <f>G204/F204*100</f>
        <v>2.6879104840671371</v>
      </c>
      <c r="I204" s="36">
        <f>G204+48.66</f>
        <v>59.709999999999994</v>
      </c>
      <c r="J204" s="36">
        <f>I204/F204*100</f>
        <v>14.524446606665043</v>
      </c>
      <c r="K204" s="36">
        <f>I204+181.91</f>
        <v>241.62</v>
      </c>
      <c r="L204" s="36">
        <f>K204/F204*100</f>
        <v>58.774020919484308</v>
      </c>
      <c r="M204" s="36"/>
      <c r="N204" s="36"/>
      <c r="O204" s="201"/>
    </row>
    <row r="205" spans="1:15" ht="25.5" x14ac:dyDescent="0.2">
      <c r="A205" s="152"/>
      <c r="B205" s="193"/>
      <c r="C205" s="157"/>
      <c r="D205" s="157"/>
      <c r="E205" s="129" t="s">
        <v>60</v>
      </c>
      <c r="F205" s="77">
        <v>0</v>
      </c>
      <c r="G205" s="41"/>
      <c r="H205" s="43"/>
      <c r="I205" s="41"/>
      <c r="J205" s="43"/>
      <c r="K205" s="41"/>
      <c r="L205" s="43"/>
      <c r="M205" s="41"/>
      <c r="N205" s="43"/>
      <c r="O205" s="202"/>
    </row>
    <row r="206" spans="1:15" ht="63" customHeight="1" x14ac:dyDescent="0.2">
      <c r="A206" s="186" t="s">
        <v>291</v>
      </c>
      <c r="B206" s="187"/>
      <c r="C206" s="187"/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188"/>
    </row>
    <row r="207" spans="1:15" ht="12.75" customHeight="1" x14ac:dyDescent="0.2">
      <c r="A207" s="150" t="s">
        <v>85</v>
      </c>
      <c r="B207" s="192" t="s">
        <v>86</v>
      </c>
      <c r="C207" s="155" t="s">
        <v>175</v>
      </c>
      <c r="D207" s="155" t="s">
        <v>111</v>
      </c>
      <c r="E207" s="26" t="s">
        <v>55</v>
      </c>
      <c r="F207" s="112">
        <f t="shared" ref="F207:N207" si="25">F209+F210+F211+F212+F213</f>
        <v>150</v>
      </c>
      <c r="G207" s="53">
        <f t="shared" si="25"/>
        <v>0</v>
      </c>
      <c r="H207" s="53">
        <f t="shared" si="25"/>
        <v>0</v>
      </c>
      <c r="I207" s="53">
        <f t="shared" si="25"/>
        <v>0</v>
      </c>
      <c r="J207" s="53">
        <f t="shared" si="25"/>
        <v>0</v>
      </c>
      <c r="K207" s="53">
        <f t="shared" si="25"/>
        <v>0</v>
      </c>
      <c r="L207" s="53">
        <f t="shared" si="25"/>
        <v>0</v>
      </c>
      <c r="M207" s="53">
        <f t="shared" si="25"/>
        <v>0</v>
      </c>
      <c r="N207" s="53">
        <f t="shared" si="25"/>
        <v>0</v>
      </c>
      <c r="O207" s="234"/>
    </row>
    <row r="208" spans="1:15" x14ac:dyDescent="0.2">
      <c r="A208" s="151"/>
      <c r="B208" s="193"/>
      <c r="C208" s="156"/>
      <c r="D208" s="156"/>
      <c r="E208" s="24" t="s">
        <v>48</v>
      </c>
      <c r="F208" s="111"/>
      <c r="G208" s="45"/>
      <c r="H208" s="45"/>
      <c r="I208" s="45"/>
      <c r="J208" s="45"/>
      <c r="K208" s="45"/>
      <c r="L208" s="45"/>
      <c r="M208" s="45"/>
      <c r="N208" s="46"/>
      <c r="O208" s="235"/>
    </row>
    <row r="209" spans="1:15" ht="25.5" x14ac:dyDescent="0.2">
      <c r="A209" s="151"/>
      <c r="B209" s="193"/>
      <c r="C209" s="156"/>
      <c r="D209" s="156"/>
      <c r="E209" s="25" t="s">
        <v>56</v>
      </c>
      <c r="F209" s="77">
        <v>0</v>
      </c>
      <c r="G209" s="54"/>
      <c r="H209" s="55"/>
      <c r="I209" s="54"/>
      <c r="J209" s="55"/>
      <c r="K209" s="54"/>
      <c r="L209" s="55"/>
      <c r="M209" s="54"/>
      <c r="N209" s="55"/>
      <c r="O209" s="235"/>
    </row>
    <row r="210" spans="1:15" ht="38.25" x14ac:dyDescent="0.2">
      <c r="A210" s="151"/>
      <c r="B210" s="193"/>
      <c r="C210" s="156"/>
      <c r="D210" s="156"/>
      <c r="E210" s="135" t="s">
        <v>57</v>
      </c>
      <c r="F210" s="77">
        <v>0</v>
      </c>
      <c r="G210" s="54"/>
      <c r="H210" s="55"/>
      <c r="I210" s="54"/>
      <c r="J210" s="55"/>
      <c r="K210" s="54"/>
      <c r="L210" s="55"/>
      <c r="M210" s="54"/>
      <c r="N210" s="55"/>
      <c r="O210" s="235"/>
    </row>
    <row r="211" spans="1:15" ht="38.25" x14ac:dyDescent="0.2">
      <c r="A211" s="151"/>
      <c r="B211" s="193"/>
      <c r="C211" s="156"/>
      <c r="D211" s="156"/>
      <c r="E211" s="129" t="s">
        <v>58</v>
      </c>
      <c r="F211" s="77">
        <v>0</v>
      </c>
      <c r="G211" s="37"/>
      <c r="H211" s="38"/>
      <c r="I211" s="37"/>
      <c r="J211" s="38"/>
      <c r="K211" s="37"/>
      <c r="L211" s="38"/>
      <c r="M211" s="37"/>
      <c r="N211" s="38"/>
      <c r="O211" s="235"/>
    </row>
    <row r="212" spans="1:15" ht="25.5" x14ac:dyDescent="0.2">
      <c r="A212" s="151"/>
      <c r="B212" s="193"/>
      <c r="C212" s="156"/>
      <c r="D212" s="156"/>
      <c r="E212" s="25" t="s">
        <v>59</v>
      </c>
      <c r="F212" s="77">
        <v>150</v>
      </c>
      <c r="G212" s="36">
        <v>0</v>
      </c>
      <c r="H212" s="36">
        <f>G212/F212*100</f>
        <v>0</v>
      </c>
      <c r="I212" s="36">
        <f>G212+0</f>
        <v>0</v>
      </c>
      <c r="J212" s="36">
        <f>I212/F212*100</f>
        <v>0</v>
      </c>
      <c r="K212" s="36">
        <f>I212+0</f>
        <v>0</v>
      </c>
      <c r="L212" s="36">
        <f>K212/F212*100</f>
        <v>0</v>
      </c>
      <c r="M212" s="36"/>
      <c r="N212" s="36"/>
      <c r="O212" s="235"/>
    </row>
    <row r="213" spans="1:15" ht="25.5" x14ac:dyDescent="0.2">
      <c r="A213" s="152"/>
      <c r="B213" s="193"/>
      <c r="C213" s="157"/>
      <c r="D213" s="157"/>
      <c r="E213" s="129" t="s">
        <v>60</v>
      </c>
      <c r="F213" s="77">
        <v>0</v>
      </c>
      <c r="G213" s="41"/>
      <c r="H213" s="43"/>
      <c r="I213" s="41"/>
      <c r="J213" s="43"/>
      <c r="K213" s="41"/>
      <c r="L213" s="43"/>
      <c r="M213" s="41"/>
      <c r="N213" s="43"/>
      <c r="O213" s="236"/>
    </row>
    <row r="214" spans="1:15" ht="15.75" customHeight="1" x14ac:dyDescent="0.2">
      <c r="A214" s="225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  <c r="L214" s="226"/>
      <c r="M214" s="226"/>
      <c r="N214" s="226"/>
      <c r="O214" s="227"/>
    </row>
    <row r="215" spans="1:15" ht="12.75" customHeight="1" x14ac:dyDescent="0.2">
      <c r="A215" s="150" t="s">
        <v>104</v>
      </c>
      <c r="B215" s="192" t="s">
        <v>121</v>
      </c>
      <c r="C215" s="155" t="s">
        <v>111</v>
      </c>
      <c r="D215" s="155" t="s">
        <v>111</v>
      </c>
      <c r="E215" s="26" t="s">
        <v>55</v>
      </c>
      <c r="F215" s="112">
        <f t="shared" ref="F215:N215" si="26">F217+F218+F219+F220+F221</f>
        <v>0</v>
      </c>
      <c r="G215" s="53">
        <f t="shared" si="26"/>
        <v>0</v>
      </c>
      <c r="H215" s="53">
        <f t="shared" si="26"/>
        <v>0</v>
      </c>
      <c r="I215" s="53">
        <f t="shared" si="26"/>
        <v>0</v>
      </c>
      <c r="J215" s="53">
        <f t="shared" si="26"/>
        <v>0</v>
      </c>
      <c r="K215" s="53">
        <f t="shared" si="26"/>
        <v>0</v>
      </c>
      <c r="L215" s="53">
        <f t="shared" si="26"/>
        <v>0</v>
      </c>
      <c r="M215" s="53">
        <f t="shared" si="26"/>
        <v>0</v>
      </c>
      <c r="N215" s="53">
        <f t="shared" si="26"/>
        <v>0</v>
      </c>
      <c r="O215" s="185"/>
    </row>
    <row r="216" spans="1:15" x14ac:dyDescent="0.2">
      <c r="A216" s="151"/>
      <c r="B216" s="193"/>
      <c r="C216" s="156"/>
      <c r="D216" s="156"/>
      <c r="E216" s="24" t="s">
        <v>48</v>
      </c>
      <c r="F216" s="111"/>
      <c r="G216" s="45"/>
      <c r="H216" s="45"/>
      <c r="I216" s="45"/>
      <c r="J216" s="45"/>
      <c r="K216" s="45"/>
      <c r="L216" s="45"/>
      <c r="M216" s="45"/>
      <c r="N216" s="46"/>
      <c r="O216" s="185"/>
    </row>
    <row r="217" spans="1:15" ht="25.5" x14ac:dyDescent="0.2">
      <c r="A217" s="151"/>
      <c r="B217" s="193"/>
      <c r="C217" s="156"/>
      <c r="D217" s="156"/>
      <c r="E217" s="25" t="s">
        <v>56</v>
      </c>
      <c r="F217" s="77">
        <v>0</v>
      </c>
      <c r="G217" s="54"/>
      <c r="H217" s="55"/>
      <c r="I217" s="54"/>
      <c r="J217" s="55"/>
      <c r="K217" s="54"/>
      <c r="L217" s="55"/>
      <c r="M217" s="54"/>
      <c r="N217" s="55"/>
      <c r="O217" s="185"/>
    </row>
    <row r="218" spans="1:15" ht="38.25" x14ac:dyDescent="0.2">
      <c r="A218" s="151"/>
      <c r="B218" s="193"/>
      <c r="C218" s="156"/>
      <c r="D218" s="156"/>
      <c r="E218" s="135" t="s">
        <v>57</v>
      </c>
      <c r="F218" s="77">
        <v>0</v>
      </c>
      <c r="G218" s="54"/>
      <c r="H218" s="55"/>
      <c r="I218" s="54"/>
      <c r="J218" s="55"/>
      <c r="K218" s="54"/>
      <c r="L218" s="55"/>
      <c r="M218" s="54"/>
      <c r="N218" s="55"/>
      <c r="O218" s="185"/>
    </row>
    <row r="219" spans="1:15" ht="38.25" x14ac:dyDescent="0.2">
      <c r="A219" s="151"/>
      <c r="B219" s="193"/>
      <c r="C219" s="156"/>
      <c r="D219" s="156"/>
      <c r="E219" s="129" t="s">
        <v>58</v>
      </c>
      <c r="F219" s="77">
        <v>0</v>
      </c>
      <c r="G219" s="37"/>
      <c r="H219" s="38"/>
      <c r="I219" s="37"/>
      <c r="J219" s="38"/>
      <c r="K219" s="37"/>
      <c r="L219" s="38"/>
      <c r="M219" s="37"/>
      <c r="N219" s="38"/>
      <c r="O219" s="185"/>
    </row>
    <row r="220" spans="1:15" ht="25.5" x14ac:dyDescent="0.2">
      <c r="A220" s="151"/>
      <c r="B220" s="193"/>
      <c r="C220" s="156"/>
      <c r="D220" s="156"/>
      <c r="E220" s="25" t="s">
        <v>59</v>
      </c>
      <c r="F220" s="77">
        <v>0</v>
      </c>
      <c r="G220" s="36">
        <v>0</v>
      </c>
      <c r="H220" s="36">
        <v>0</v>
      </c>
      <c r="I220" s="36">
        <f>G220+0</f>
        <v>0</v>
      </c>
      <c r="J220" s="36">
        <v>0</v>
      </c>
      <c r="K220" s="36">
        <f>I220+0</f>
        <v>0</v>
      </c>
      <c r="L220" s="36">
        <v>0</v>
      </c>
      <c r="M220" s="36"/>
      <c r="N220" s="36"/>
      <c r="O220" s="185"/>
    </row>
    <row r="221" spans="1:15" ht="25.5" x14ac:dyDescent="0.2">
      <c r="A221" s="152"/>
      <c r="B221" s="193"/>
      <c r="C221" s="157"/>
      <c r="D221" s="157"/>
      <c r="E221" s="129" t="s">
        <v>60</v>
      </c>
      <c r="F221" s="77">
        <v>0</v>
      </c>
      <c r="G221" s="41"/>
      <c r="H221" s="43"/>
      <c r="I221" s="41"/>
      <c r="J221" s="43"/>
      <c r="K221" s="41"/>
      <c r="L221" s="43"/>
      <c r="M221" s="41"/>
      <c r="N221" s="43"/>
      <c r="O221" s="185"/>
    </row>
    <row r="222" spans="1:15" ht="15.75" customHeight="1" x14ac:dyDescent="0.2">
      <c r="A222" s="253"/>
      <c r="B222" s="254"/>
      <c r="C222" s="254"/>
      <c r="D222" s="254"/>
      <c r="E222" s="254"/>
      <c r="F222" s="254"/>
      <c r="G222" s="254"/>
      <c r="H222" s="254"/>
      <c r="I222" s="254"/>
      <c r="J222" s="254"/>
      <c r="K222" s="254"/>
      <c r="L222" s="254"/>
      <c r="M222" s="254"/>
      <c r="N222" s="254"/>
      <c r="O222" s="255"/>
    </row>
    <row r="223" spans="1:15" ht="12.75" customHeight="1" x14ac:dyDescent="0.2">
      <c r="A223" s="150" t="s">
        <v>87</v>
      </c>
      <c r="B223" s="192" t="s">
        <v>88</v>
      </c>
      <c r="C223" s="155" t="s">
        <v>111</v>
      </c>
      <c r="D223" s="155" t="s">
        <v>111</v>
      </c>
      <c r="E223" s="26" t="s">
        <v>55</v>
      </c>
      <c r="F223" s="112">
        <f t="shared" ref="F223:N223" si="27">F225+F226+F227+F228+F229</f>
        <v>0</v>
      </c>
      <c r="G223" s="53">
        <f t="shared" si="27"/>
        <v>0</v>
      </c>
      <c r="H223" s="53">
        <f t="shared" si="27"/>
        <v>0</v>
      </c>
      <c r="I223" s="53">
        <f t="shared" si="27"/>
        <v>0</v>
      </c>
      <c r="J223" s="53">
        <f t="shared" si="27"/>
        <v>0</v>
      </c>
      <c r="K223" s="53">
        <f t="shared" si="27"/>
        <v>0</v>
      </c>
      <c r="L223" s="53">
        <f t="shared" si="27"/>
        <v>0</v>
      </c>
      <c r="M223" s="53">
        <f t="shared" si="27"/>
        <v>0</v>
      </c>
      <c r="N223" s="53">
        <f t="shared" si="27"/>
        <v>0</v>
      </c>
      <c r="O223" s="234"/>
    </row>
    <row r="224" spans="1:15" x14ac:dyDescent="0.2">
      <c r="A224" s="151"/>
      <c r="B224" s="193"/>
      <c r="C224" s="156"/>
      <c r="D224" s="156"/>
      <c r="E224" s="24" t="s">
        <v>48</v>
      </c>
      <c r="F224" s="111"/>
      <c r="G224" s="45"/>
      <c r="H224" s="45"/>
      <c r="I224" s="45"/>
      <c r="J224" s="45"/>
      <c r="K224" s="45"/>
      <c r="L224" s="45"/>
      <c r="M224" s="45"/>
      <c r="N224" s="46"/>
      <c r="O224" s="235"/>
    </row>
    <row r="225" spans="1:15" ht="25.5" x14ac:dyDescent="0.2">
      <c r="A225" s="151"/>
      <c r="B225" s="193"/>
      <c r="C225" s="156"/>
      <c r="D225" s="156"/>
      <c r="E225" s="25" t="s">
        <v>56</v>
      </c>
      <c r="F225" s="77">
        <v>0</v>
      </c>
      <c r="G225" s="54"/>
      <c r="H225" s="55"/>
      <c r="I225" s="54"/>
      <c r="J225" s="55"/>
      <c r="K225" s="54"/>
      <c r="L225" s="55"/>
      <c r="M225" s="54"/>
      <c r="N225" s="55"/>
      <c r="O225" s="235"/>
    </row>
    <row r="226" spans="1:15" ht="38.25" x14ac:dyDescent="0.2">
      <c r="A226" s="151"/>
      <c r="B226" s="193"/>
      <c r="C226" s="156"/>
      <c r="D226" s="156"/>
      <c r="E226" s="135" t="s">
        <v>57</v>
      </c>
      <c r="F226" s="77">
        <v>0</v>
      </c>
      <c r="G226" s="54"/>
      <c r="H226" s="55"/>
      <c r="I226" s="54"/>
      <c r="J226" s="55"/>
      <c r="K226" s="54"/>
      <c r="L226" s="55"/>
      <c r="M226" s="54"/>
      <c r="N226" s="55"/>
      <c r="O226" s="235"/>
    </row>
    <row r="227" spans="1:15" ht="38.25" x14ac:dyDescent="0.2">
      <c r="A227" s="151"/>
      <c r="B227" s="193"/>
      <c r="C227" s="156"/>
      <c r="D227" s="156"/>
      <c r="E227" s="129" t="s">
        <v>58</v>
      </c>
      <c r="F227" s="77">
        <v>0</v>
      </c>
      <c r="G227" s="37"/>
      <c r="H227" s="38"/>
      <c r="I227" s="37"/>
      <c r="J227" s="38"/>
      <c r="K227" s="37"/>
      <c r="L227" s="38"/>
      <c r="M227" s="37"/>
      <c r="N227" s="38"/>
      <c r="O227" s="235"/>
    </row>
    <row r="228" spans="1:15" ht="25.5" x14ac:dyDescent="0.2">
      <c r="A228" s="151"/>
      <c r="B228" s="193"/>
      <c r="C228" s="156"/>
      <c r="D228" s="156"/>
      <c r="E228" s="25" t="s">
        <v>59</v>
      </c>
      <c r="F228" s="77">
        <v>0</v>
      </c>
      <c r="G228" s="36">
        <v>0</v>
      </c>
      <c r="H228" s="36">
        <v>0</v>
      </c>
      <c r="I228" s="36">
        <f>G228+0</f>
        <v>0</v>
      </c>
      <c r="J228" s="36">
        <v>0</v>
      </c>
      <c r="K228" s="36">
        <f>I228+0</f>
        <v>0</v>
      </c>
      <c r="L228" s="36">
        <v>0</v>
      </c>
      <c r="M228" s="36"/>
      <c r="N228" s="36"/>
      <c r="O228" s="235"/>
    </row>
    <row r="229" spans="1:15" ht="25.5" x14ac:dyDescent="0.2">
      <c r="A229" s="152"/>
      <c r="B229" s="193"/>
      <c r="C229" s="157"/>
      <c r="D229" s="157"/>
      <c r="E229" s="129" t="s">
        <v>60</v>
      </c>
      <c r="F229" s="77">
        <v>0</v>
      </c>
      <c r="G229" s="41"/>
      <c r="H229" s="43"/>
      <c r="I229" s="41"/>
      <c r="J229" s="43"/>
      <c r="K229" s="41"/>
      <c r="L229" s="43"/>
      <c r="M229" s="41"/>
      <c r="N229" s="43"/>
      <c r="O229" s="236"/>
    </row>
    <row r="230" spans="1:15" ht="15.75" customHeight="1" x14ac:dyDescent="0.2">
      <c r="A230" s="189"/>
      <c r="B230" s="190"/>
      <c r="C230" s="190"/>
      <c r="D230" s="190"/>
      <c r="E230" s="190"/>
      <c r="F230" s="190"/>
      <c r="G230" s="190"/>
      <c r="H230" s="190"/>
      <c r="I230" s="190"/>
      <c r="J230" s="190"/>
      <c r="K230" s="190"/>
      <c r="L230" s="190"/>
      <c r="M230" s="190"/>
      <c r="N230" s="190"/>
      <c r="O230" s="191"/>
    </row>
    <row r="231" spans="1:15" ht="12.75" customHeight="1" x14ac:dyDescent="0.2">
      <c r="A231" s="150" t="s">
        <v>89</v>
      </c>
      <c r="B231" s="192" t="s">
        <v>90</v>
      </c>
      <c r="C231" s="155" t="s">
        <v>109</v>
      </c>
      <c r="D231" s="155" t="s">
        <v>288</v>
      </c>
      <c r="E231" s="26" t="s">
        <v>55</v>
      </c>
      <c r="F231" s="112">
        <f t="shared" ref="F231:N231" si="28">F233+F234+F235+F236+F237</f>
        <v>41.2</v>
      </c>
      <c r="G231" s="53">
        <f t="shared" si="28"/>
        <v>6.4554099999999996</v>
      </c>
      <c r="H231" s="53">
        <f t="shared" si="28"/>
        <v>15.668470873786406</v>
      </c>
      <c r="I231" s="53">
        <f t="shared" si="28"/>
        <v>12.96157</v>
      </c>
      <c r="J231" s="53">
        <f t="shared" si="28"/>
        <v>31.460121359223297</v>
      </c>
      <c r="K231" s="53">
        <f t="shared" si="28"/>
        <v>19.716190000000001</v>
      </c>
      <c r="L231" s="53">
        <f t="shared" si="28"/>
        <v>47.854830097087373</v>
      </c>
      <c r="M231" s="53">
        <f t="shared" si="28"/>
        <v>0</v>
      </c>
      <c r="N231" s="53">
        <f t="shared" si="28"/>
        <v>0</v>
      </c>
      <c r="O231" s="200"/>
    </row>
    <row r="232" spans="1:15" x14ac:dyDescent="0.2">
      <c r="A232" s="151"/>
      <c r="B232" s="193"/>
      <c r="C232" s="156"/>
      <c r="D232" s="156"/>
      <c r="E232" s="24" t="s">
        <v>48</v>
      </c>
      <c r="F232" s="111"/>
      <c r="G232" s="45"/>
      <c r="H232" s="45"/>
      <c r="I232" s="45"/>
      <c r="J232" s="45"/>
      <c r="K232" s="45"/>
      <c r="L232" s="45"/>
      <c r="M232" s="45"/>
      <c r="N232" s="46"/>
      <c r="O232" s="201"/>
    </row>
    <row r="233" spans="1:15" ht="25.5" x14ac:dyDescent="0.2">
      <c r="A233" s="151"/>
      <c r="B233" s="193"/>
      <c r="C233" s="156"/>
      <c r="D233" s="156"/>
      <c r="E233" s="25" t="s">
        <v>56</v>
      </c>
      <c r="F233" s="77">
        <v>0</v>
      </c>
      <c r="G233" s="54"/>
      <c r="H233" s="55"/>
      <c r="I233" s="54"/>
      <c r="J233" s="55"/>
      <c r="K233" s="54"/>
      <c r="L233" s="55"/>
      <c r="M233" s="54"/>
      <c r="N233" s="55"/>
      <c r="O233" s="201"/>
    </row>
    <row r="234" spans="1:15" ht="38.25" x14ac:dyDescent="0.2">
      <c r="A234" s="151"/>
      <c r="B234" s="193"/>
      <c r="C234" s="156"/>
      <c r="D234" s="156"/>
      <c r="E234" s="135" t="s">
        <v>57</v>
      </c>
      <c r="F234" s="77">
        <v>0</v>
      </c>
      <c r="G234" s="54"/>
      <c r="H234" s="55"/>
      <c r="I234" s="54"/>
      <c r="J234" s="55"/>
      <c r="K234" s="54"/>
      <c r="L234" s="55"/>
      <c r="M234" s="54"/>
      <c r="N234" s="55"/>
      <c r="O234" s="201"/>
    </row>
    <row r="235" spans="1:15" ht="38.25" x14ac:dyDescent="0.2">
      <c r="A235" s="151"/>
      <c r="B235" s="193"/>
      <c r="C235" s="156"/>
      <c r="D235" s="156"/>
      <c r="E235" s="129" t="s">
        <v>58</v>
      </c>
      <c r="F235" s="77">
        <v>0</v>
      </c>
      <c r="G235" s="37"/>
      <c r="H235" s="38"/>
      <c r="I235" s="37"/>
      <c r="J235" s="38"/>
      <c r="K235" s="37"/>
      <c r="L235" s="38"/>
      <c r="M235" s="37"/>
      <c r="N235" s="38"/>
      <c r="O235" s="201"/>
    </row>
    <row r="236" spans="1:15" ht="25.5" x14ac:dyDescent="0.2">
      <c r="A236" s="151"/>
      <c r="B236" s="193"/>
      <c r="C236" s="156"/>
      <c r="D236" s="156"/>
      <c r="E236" s="25" t="s">
        <v>59</v>
      </c>
      <c r="F236" s="77">
        <v>41.2</v>
      </c>
      <c r="G236" s="36">
        <v>6.4554099999999996</v>
      </c>
      <c r="H236" s="36">
        <f>G236/F236*100</f>
        <v>15.668470873786406</v>
      </c>
      <c r="I236" s="36">
        <f>G236+6.50616</f>
        <v>12.96157</v>
      </c>
      <c r="J236" s="36">
        <f>I236/F236*100</f>
        <v>31.460121359223297</v>
      </c>
      <c r="K236" s="36">
        <f>I236+6.75462</f>
        <v>19.716190000000001</v>
      </c>
      <c r="L236" s="36">
        <f>K236/F236*100</f>
        <v>47.854830097087373</v>
      </c>
      <c r="M236" s="36"/>
      <c r="N236" s="36"/>
      <c r="O236" s="201"/>
    </row>
    <row r="237" spans="1:15" ht="25.5" x14ac:dyDescent="0.2">
      <c r="A237" s="152"/>
      <c r="B237" s="193"/>
      <c r="C237" s="157"/>
      <c r="D237" s="157"/>
      <c r="E237" s="129" t="s">
        <v>60</v>
      </c>
      <c r="F237" s="77">
        <v>0</v>
      </c>
      <c r="G237" s="41"/>
      <c r="H237" s="43"/>
      <c r="I237" s="41"/>
      <c r="J237" s="43"/>
      <c r="K237" s="41"/>
      <c r="L237" s="43"/>
      <c r="M237" s="41"/>
      <c r="N237" s="43"/>
      <c r="O237" s="202"/>
    </row>
    <row r="238" spans="1:15" s="116" customFormat="1" ht="39.75" customHeight="1" x14ac:dyDescent="0.2">
      <c r="A238" s="308" t="s">
        <v>243</v>
      </c>
      <c r="B238" s="309"/>
      <c r="C238" s="309"/>
      <c r="D238" s="309"/>
      <c r="E238" s="309"/>
      <c r="F238" s="309"/>
      <c r="G238" s="309"/>
      <c r="H238" s="309"/>
      <c r="I238" s="309"/>
      <c r="J238" s="309"/>
      <c r="K238" s="309"/>
      <c r="L238" s="309"/>
      <c r="M238" s="309"/>
      <c r="N238" s="309"/>
      <c r="O238" s="310"/>
    </row>
    <row r="239" spans="1:15" ht="12.75" customHeight="1" x14ac:dyDescent="0.2">
      <c r="A239" s="150" t="s">
        <v>91</v>
      </c>
      <c r="B239" s="192" t="s">
        <v>92</v>
      </c>
      <c r="C239" s="155" t="s">
        <v>111</v>
      </c>
      <c r="D239" s="155" t="s">
        <v>111</v>
      </c>
      <c r="E239" s="26" t="s">
        <v>55</v>
      </c>
      <c r="F239" s="112">
        <f t="shared" ref="F239:N239" si="29">F241+F242+F243+F244+F245</f>
        <v>0</v>
      </c>
      <c r="G239" s="53">
        <f t="shared" si="29"/>
        <v>0</v>
      </c>
      <c r="H239" s="53">
        <f t="shared" si="29"/>
        <v>0</v>
      </c>
      <c r="I239" s="53">
        <f t="shared" si="29"/>
        <v>0</v>
      </c>
      <c r="J239" s="53">
        <f t="shared" si="29"/>
        <v>0</v>
      </c>
      <c r="K239" s="53">
        <f t="shared" si="29"/>
        <v>0</v>
      </c>
      <c r="L239" s="53">
        <f t="shared" si="29"/>
        <v>0</v>
      </c>
      <c r="M239" s="53">
        <f t="shared" si="29"/>
        <v>0</v>
      </c>
      <c r="N239" s="53">
        <f t="shared" si="29"/>
        <v>0</v>
      </c>
      <c r="O239" s="234"/>
    </row>
    <row r="240" spans="1:15" x14ac:dyDescent="0.2">
      <c r="A240" s="151"/>
      <c r="B240" s="193"/>
      <c r="C240" s="156"/>
      <c r="D240" s="156"/>
      <c r="E240" s="24" t="s">
        <v>48</v>
      </c>
      <c r="F240" s="111"/>
      <c r="G240" s="45"/>
      <c r="H240" s="45"/>
      <c r="I240" s="45"/>
      <c r="J240" s="45"/>
      <c r="K240" s="45"/>
      <c r="L240" s="45"/>
      <c r="M240" s="45"/>
      <c r="N240" s="46"/>
      <c r="O240" s="235"/>
    </row>
    <row r="241" spans="1:15" ht="25.5" x14ac:dyDescent="0.2">
      <c r="A241" s="151"/>
      <c r="B241" s="193"/>
      <c r="C241" s="156"/>
      <c r="D241" s="156"/>
      <c r="E241" s="25" t="s">
        <v>56</v>
      </c>
      <c r="F241" s="77">
        <v>0</v>
      </c>
      <c r="G241" s="54"/>
      <c r="H241" s="55"/>
      <c r="I241" s="54"/>
      <c r="J241" s="55"/>
      <c r="K241" s="54"/>
      <c r="L241" s="55"/>
      <c r="M241" s="54"/>
      <c r="N241" s="55"/>
      <c r="O241" s="235"/>
    </row>
    <row r="242" spans="1:15" ht="38.25" x14ac:dyDescent="0.2">
      <c r="A242" s="151"/>
      <c r="B242" s="193"/>
      <c r="C242" s="156"/>
      <c r="D242" s="156"/>
      <c r="E242" s="135" t="s">
        <v>57</v>
      </c>
      <c r="F242" s="77">
        <v>0</v>
      </c>
      <c r="G242" s="54"/>
      <c r="H242" s="55"/>
      <c r="I242" s="54"/>
      <c r="J242" s="55"/>
      <c r="K242" s="54"/>
      <c r="L242" s="55"/>
      <c r="M242" s="54"/>
      <c r="N242" s="55"/>
      <c r="O242" s="235"/>
    </row>
    <row r="243" spans="1:15" ht="38.25" x14ac:dyDescent="0.2">
      <c r="A243" s="151"/>
      <c r="B243" s="193"/>
      <c r="C243" s="156"/>
      <c r="D243" s="156"/>
      <c r="E243" s="129" t="s">
        <v>58</v>
      </c>
      <c r="F243" s="77">
        <v>0</v>
      </c>
      <c r="G243" s="37"/>
      <c r="H243" s="38"/>
      <c r="I243" s="37"/>
      <c r="J243" s="38"/>
      <c r="K243" s="37"/>
      <c r="L243" s="38"/>
      <c r="M243" s="37"/>
      <c r="N243" s="38"/>
      <c r="O243" s="235"/>
    </row>
    <row r="244" spans="1:15" ht="25.5" x14ac:dyDescent="0.2">
      <c r="A244" s="151"/>
      <c r="B244" s="193"/>
      <c r="C244" s="156"/>
      <c r="D244" s="156"/>
      <c r="E244" s="25" t="s">
        <v>59</v>
      </c>
      <c r="F244" s="77">
        <v>0</v>
      </c>
      <c r="G244" s="36">
        <v>0</v>
      </c>
      <c r="H244" s="36">
        <v>0</v>
      </c>
      <c r="I244" s="36">
        <f>G244+0</f>
        <v>0</v>
      </c>
      <c r="J244" s="36">
        <v>0</v>
      </c>
      <c r="K244" s="36">
        <f>I244+0</f>
        <v>0</v>
      </c>
      <c r="L244" s="36">
        <v>0</v>
      </c>
      <c r="M244" s="36"/>
      <c r="N244" s="36"/>
      <c r="O244" s="235"/>
    </row>
    <row r="245" spans="1:15" ht="25.5" x14ac:dyDescent="0.2">
      <c r="A245" s="152"/>
      <c r="B245" s="193"/>
      <c r="C245" s="157"/>
      <c r="D245" s="157"/>
      <c r="E245" s="129" t="s">
        <v>60</v>
      </c>
      <c r="F245" s="77">
        <v>0</v>
      </c>
      <c r="G245" s="41"/>
      <c r="H245" s="43"/>
      <c r="I245" s="41"/>
      <c r="J245" s="43"/>
      <c r="K245" s="41"/>
      <c r="L245" s="43"/>
      <c r="M245" s="41"/>
      <c r="N245" s="43"/>
      <c r="O245" s="236"/>
    </row>
    <row r="246" spans="1:15" ht="15.75" customHeight="1" x14ac:dyDescent="0.2">
      <c r="A246" s="225"/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  <c r="L246" s="226"/>
      <c r="M246" s="226"/>
      <c r="N246" s="226"/>
      <c r="O246" s="227"/>
    </row>
    <row r="247" spans="1:15" ht="12.75" customHeight="1" x14ac:dyDescent="0.2">
      <c r="A247" s="150" t="s">
        <v>167</v>
      </c>
      <c r="B247" s="169" t="s">
        <v>168</v>
      </c>
      <c r="C247" s="170"/>
      <c r="D247" s="171"/>
      <c r="E247" s="18" t="s">
        <v>55</v>
      </c>
      <c r="F247" s="77">
        <f t="shared" ref="F247:N247" si="30">F249+F250+F251+F252+F253</f>
        <v>3626.3</v>
      </c>
      <c r="G247" s="36">
        <f t="shared" si="30"/>
        <v>754.43295999999998</v>
      </c>
      <c r="H247" s="36">
        <f t="shared" si="30"/>
        <v>20.804482806166064</v>
      </c>
      <c r="I247" s="36">
        <f t="shared" si="30"/>
        <v>1818.7193900000002</v>
      </c>
      <c r="J247" s="36">
        <f t="shared" si="30"/>
        <v>50.153583266690575</v>
      </c>
      <c r="K247" s="36">
        <f t="shared" si="30"/>
        <v>2299.4853400000002</v>
      </c>
      <c r="L247" s="36">
        <f t="shared" si="30"/>
        <v>63.411337727159925</v>
      </c>
      <c r="M247" s="36">
        <f t="shared" si="30"/>
        <v>0</v>
      </c>
      <c r="N247" s="36">
        <f t="shared" si="30"/>
        <v>0</v>
      </c>
      <c r="O247" s="178"/>
    </row>
    <row r="248" spans="1:15" ht="21" customHeight="1" x14ac:dyDescent="0.2">
      <c r="A248" s="151"/>
      <c r="B248" s="172"/>
      <c r="C248" s="173"/>
      <c r="D248" s="174"/>
      <c r="E248" s="19" t="s">
        <v>48</v>
      </c>
      <c r="F248" s="109"/>
      <c r="G248" s="44"/>
      <c r="H248" s="44"/>
      <c r="I248" s="44"/>
      <c r="J248" s="44"/>
      <c r="K248" s="44"/>
      <c r="L248" s="44"/>
      <c r="M248" s="44"/>
      <c r="N248" s="44"/>
      <c r="O248" s="179"/>
    </row>
    <row r="249" spans="1:15" ht="25.5" x14ac:dyDescent="0.2">
      <c r="A249" s="151"/>
      <c r="B249" s="172"/>
      <c r="C249" s="173"/>
      <c r="D249" s="174"/>
      <c r="E249" s="20" t="s">
        <v>56</v>
      </c>
      <c r="F249" s="77">
        <v>0</v>
      </c>
      <c r="G249" s="36"/>
      <c r="H249" s="36"/>
      <c r="I249" s="36"/>
      <c r="J249" s="36"/>
      <c r="K249" s="36"/>
      <c r="L249" s="36"/>
      <c r="M249" s="36"/>
      <c r="N249" s="36"/>
      <c r="O249" s="179"/>
    </row>
    <row r="250" spans="1:15" ht="38.25" x14ac:dyDescent="0.2">
      <c r="A250" s="151"/>
      <c r="B250" s="172"/>
      <c r="C250" s="173"/>
      <c r="D250" s="174"/>
      <c r="E250" s="21" t="s">
        <v>57</v>
      </c>
      <c r="F250" s="77">
        <v>0</v>
      </c>
      <c r="G250" s="36"/>
      <c r="H250" s="36"/>
      <c r="I250" s="36"/>
      <c r="J250" s="36"/>
      <c r="K250" s="36"/>
      <c r="L250" s="36"/>
      <c r="M250" s="36"/>
      <c r="N250" s="36"/>
      <c r="O250" s="179"/>
    </row>
    <row r="251" spans="1:15" ht="44.25" customHeight="1" x14ac:dyDescent="0.2">
      <c r="A251" s="151"/>
      <c r="B251" s="172"/>
      <c r="C251" s="173"/>
      <c r="D251" s="174"/>
      <c r="E251" s="22" t="s">
        <v>58</v>
      </c>
      <c r="F251" s="77">
        <v>0</v>
      </c>
      <c r="G251" s="36"/>
      <c r="H251" s="36"/>
      <c r="I251" s="36"/>
      <c r="J251" s="36"/>
      <c r="K251" s="36"/>
      <c r="L251" s="36"/>
      <c r="M251" s="36"/>
      <c r="N251" s="36"/>
      <c r="O251" s="179"/>
    </row>
    <row r="252" spans="1:15" ht="25.5" x14ac:dyDescent="0.2">
      <c r="A252" s="151"/>
      <c r="B252" s="172"/>
      <c r="C252" s="173"/>
      <c r="D252" s="174"/>
      <c r="E252" s="20" t="s">
        <v>59</v>
      </c>
      <c r="F252" s="77">
        <f>F259+F267+F277+F285+F293+F301-0.1+0.1</f>
        <v>3626.3</v>
      </c>
      <c r="G252" s="65">
        <f>G259+G267+G277+G285+G293+G301</f>
        <v>754.43295999999998</v>
      </c>
      <c r="H252" s="65">
        <f>G252/F252*100</f>
        <v>20.804482806166064</v>
      </c>
      <c r="I252" s="65">
        <f>I259+I267+I277+I285+I293+I301</f>
        <v>1818.7193900000002</v>
      </c>
      <c r="J252" s="65">
        <f>I252/F252*100</f>
        <v>50.153583266690575</v>
      </c>
      <c r="K252" s="65">
        <f>K259+K267+K277+K285+K293+K301</f>
        <v>2299.4853400000002</v>
      </c>
      <c r="L252" s="65">
        <f>K252/F252*100</f>
        <v>63.411337727159925</v>
      </c>
      <c r="M252" s="65">
        <f>M259+M267+M277+M285+M293+M301</f>
        <v>0</v>
      </c>
      <c r="N252" s="65">
        <f>M252/F252*100</f>
        <v>0</v>
      </c>
      <c r="O252" s="179"/>
    </row>
    <row r="253" spans="1:15" ht="30" customHeight="1" x14ac:dyDescent="0.2">
      <c r="A253" s="152"/>
      <c r="B253" s="175"/>
      <c r="C253" s="176"/>
      <c r="D253" s="177"/>
      <c r="E253" s="22" t="s">
        <v>60</v>
      </c>
      <c r="F253" s="77">
        <v>0</v>
      </c>
      <c r="G253" s="36"/>
      <c r="H253" s="36"/>
      <c r="I253" s="36"/>
      <c r="J253" s="36"/>
      <c r="K253" s="36"/>
      <c r="L253" s="36"/>
      <c r="M253" s="36"/>
      <c r="N253" s="36"/>
      <c r="O253" s="180"/>
    </row>
    <row r="254" spans="1:15" ht="12.75" customHeight="1" x14ac:dyDescent="0.2">
      <c r="A254" s="150" t="s">
        <v>170</v>
      </c>
      <c r="B254" s="192" t="s">
        <v>169</v>
      </c>
      <c r="C254" s="155" t="s">
        <v>175</v>
      </c>
      <c r="D254" s="155" t="s">
        <v>111</v>
      </c>
      <c r="E254" s="26" t="s">
        <v>55</v>
      </c>
      <c r="F254" s="112">
        <f t="shared" ref="F254:N254" si="31">F256+F257+F258+F259+F260</f>
        <v>60</v>
      </c>
      <c r="G254" s="53">
        <f t="shared" si="31"/>
        <v>0</v>
      </c>
      <c r="H254" s="53">
        <f t="shared" si="31"/>
        <v>0</v>
      </c>
      <c r="I254" s="53">
        <f t="shared" si="31"/>
        <v>0</v>
      </c>
      <c r="J254" s="53">
        <f t="shared" si="31"/>
        <v>0</v>
      </c>
      <c r="K254" s="53">
        <f t="shared" si="31"/>
        <v>0</v>
      </c>
      <c r="L254" s="53">
        <f t="shared" si="31"/>
        <v>0</v>
      </c>
      <c r="M254" s="53">
        <f t="shared" si="31"/>
        <v>0</v>
      </c>
      <c r="N254" s="53">
        <f t="shared" si="31"/>
        <v>0</v>
      </c>
      <c r="O254" s="185"/>
    </row>
    <row r="255" spans="1:15" x14ac:dyDescent="0.2">
      <c r="A255" s="151"/>
      <c r="B255" s="193"/>
      <c r="C255" s="156"/>
      <c r="D255" s="156"/>
      <c r="E255" s="24" t="s">
        <v>48</v>
      </c>
      <c r="F255" s="111"/>
      <c r="G255" s="45"/>
      <c r="H255" s="45"/>
      <c r="I255" s="45"/>
      <c r="J255" s="45"/>
      <c r="K255" s="45"/>
      <c r="L255" s="45"/>
      <c r="M255" s="45"/>
      <c r="N255" s="46"/>
      <c r="O255" s="185"/>
    </row>
    <row r="256" spans="1:15" ht="25.5" x14ac:dyDescent="0.2">
      <c r="A256" s="151"/>
      <c r="B256" s="193"/>
      <c r="C256" s="156"/>
      <c r="D256" s="156"/>
      <c r="E256" s="25" t="s">
        <v>56</v>
      </c>
      <c r="F256" s="77">
        <v>0</v>
      </c>
      <c r="G256" s="54"/>
      <c r="H256" s="55"/>
      <c r="I256" s="54"/>
      <c r="J256" s="55"/>
      <c r="K256" s="54"/>
      <c r="L256" s="55"/>
      <c r="M256" s="54"/>
      <c r="N256" s="55"/>
      <c r="O256" s="185"/>
    </row>
    <row r="257" spans="1:15" ht="38.25" x14ac:dyDescent="0.2">
      <c r="A257" s="151"/>
      <c r="B257" s="193"/>
      <c r="C257" s="156"/>
      <c r="D257" s="156"/>
      <c r="E257" s="135" t="s">
        <v>57</v>
      </c>
      <c r="F257" s="77">
        <v>0</v>
      </c>
      <c r="G257" s="54"/>
      <c r="H257" s="55"/>
      <c r="I257" s="54"/>
      <c r="J257" s="55"/>
      <c r="K257" s="54"/>
      <c r="L257" s="55"/>
      <c r="M257" s="54"/>
      <c r="N257" s="55"/>
      <c r="O257" s="185"/>
    </row>
    <row r="258" spans="1:15" ht="38.25" x14ac:dyDescent="0.2">
      <c r="A258" s="151"/>
      <c r="B258" s="193"/>
      <c r="C258" s="156"/>
      <c r="D258" s="156"/>
      <c r="E258" s="129" t="s">
        <v>58</v>
      </c>
      <c r="F258" s="77">
        <v>0</v>
      </c>
      <c r="G258" s="37"/>
      <c r="H258" s="38"/>
      <c r="I258" s="37"/>
      <c r="J258" s="38"/>
      <c r="K258" s="37"/>
      <c r="L258" s="38"/>
      <c r="M258" s="37"/>
      <c r="N258" s="38"/>
      <c r="O258" s="185"/>
    </row>
    <row r="259" spans="1:15" ht="25.5" x14ac:dyDescent="0.2">
      <c r="A259" s="151"/>
      <c r="B259" s="193"/>
      <c r="C259" s="156"/>
      <c r="D259" s="156"/>
      <c r="E259" s="20" t="s">
        <v>59</v>
      </c>
      <c r="F259" s="77">
        <v>60</v>
      </c>
      <c r="G259" s="36">
        <v>0</v>
      </c>
      <c r="H259" s="66">
        <v>0</v>
      </c>
      <c r="I259" s="36">
        <f>G259+0</f>
        <v>0</v>
      </c>
      <c r="J259" s="66">
        <f>I259/F259*100</f>
        <v>0</v>
      </c>
      <c r="K259" s="36">
        <f>I259+0</f>
        <v>0</v>
      </c>
      <c r="L259" s="66">
        <f>K259/F259*100</f>
        <v>0</v>
      </c>
      <c r="M259" s="36"/>
      <c r="N259" s="36"/>
      <c r="O259" s="185"/>
    </row>
    <row r="260" spans="1:15" ht="69" customHeight="1" x14ac:dyDescent="0.2">
      <c r="A260" s="152"/>
      <c r="B260" s="193"/>
      <c r="C260" s="157"/>
      <c r="D260" s="157"/>
      <c r="E260" s="129" t="s">
        <v>60</v>
      </c>
      <c r="F260" s="77">
        <v>0</v>
      </c>
      <c r="G260" s="41"/>
      <c r="H260" s="43"/>
      <c r="I260" s="41"/>
      <c r="J260" s="43"/>
      <c r="K260" s="41"/>
      <c r="L260" s="43"/>
      <c r="M260" s="41"/>
      <c r="N260" s="43"/>
      <c r="O260" s="185"/>
    </row>
    <row r="261" spans="1:15" ht="15.75" customHeight="1" x14ac:dyDescent="0.2">
      <c r="A261" s="250"/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2"/>
    </row>
    <row r="262" spans="1:15" ht="12.75" customHeight="1" x14ac:dyDescent="0.2">
      <c r="A262" s="150" t="s">
        <v>171</v>
      </c>
      <c r="B262" s="192" t="s">
        <v>172</v>
      </c>
      <c r="C262" s="155" t="s">
        <v>109</v>
      </c>
      <c r="D262" s="155" t="s">
        <v>294</v>
      </c>
      <c r="E262" s="26" t="s">
        <v>55</v>
      </c>
      <c r="F262" s="112">
        <f t="shared" ref="F262:N262" si="32">F264+F265+F266+F267+F268</f>
        <v>2139.3000000000002</v>
      </c>
      <c r="G262" s="53">
        <f t="shared" si="32"/>
        <v>522.91142000000002</v>
      </c>
      <c r="H262" s="53">
        <f t="shared" si="32"/>
        <v>24.44310849343243</v>
      </c>
      <c r="I262" s="53">
        <f t="shared" si="32"/>
        <v>1288.6182100000001</v>
      </c>
      <c r="J262" s="53">
        <f t="shared" si="32"/>
        <v>60.235507408965546</v>
      </c>
      <c r="K262" s="53">
        <f t="shared" si="32"/>
        <v>1410.0187600000002</v>
      </c>
      <c r="L262" s="53">
        <f t="shared" si="32"/>
        <v>65.910286542326929</v>
      </c>
      <c r="M262" s="53">
        <f t="shared" si="32"/>
        <v>0</v>
      </c>
      <c r="N262" s="53">
        <f t="shared" si="32"/>
        <v>0</v>
      </c>
      <c r="O262" s="200"/>
    </row>
    <row r="263" spans="1:15" x14ac:dyDescent="0.2">
      <c r="A263" s="151"/>
      <c r="B263" s="193"/>
      <c r="C263" s="156"/>
      <c r="D263" s="156"/>
      <c r="E263" s="24" t="s">
        <v>48</v>
      </c>
      <c r="F263" s="111"/>
      <c r="G263" s="45"/>
      <c r="H263" s="45"/>
      <c r="I263" s="45"/>
      <c r="J263" s="45"/>
      <c r="K263" s="45"/>
      <c r="L263" s="45"/>
      <c r="M263" s="45"/>
      <c r="N263" s="46"/>
      <c r="O263" s="201"/>
    </row>
    <row r="264" spans="1:15" ht="25.5" x14ac:dyDescent="0.2">
      <c r="A264" s="151"/>
      <c r="B264" s="193"/>
      <c r="C264" s="156"/>
      <c r="D264" s="156"/>
      <c r="E264" s="25" t="s">
        <v>56</v>
      </c>
      <c r="F264" s="77">
        <v>0</v>
      </c>
      <c r="G264" s="54"/>
      <c r="H264" s="55"/>
      <c r="I264" s="54"/>
      <c r="J264" s="55"/>
      <c r="K264" s="54"/>
      <c r="L264" s="55"/>
      <c r="M264" s="54"/>
      <c r="N264" s="55"/>
      <c r="O264" s="201"/>
    </row>
    <row r="265" spans="1:15" ht="38.25" x14ac:dyDescent="0.2">
      <c r="A265" s="151"/>
      <c r="B265" s="193"/>
      <c r="C265" s="156"/>
      <c r="D265" s="156"/>
      <c r="E265" s="135" t="s">
        <v>57</v>
      </c>
      <c r="F265" s="77">
        <v>0</v>
      </c>
      <c r="G265" s="54"/>
      <c r="H265" s="55"/>
      <c r="I265" s="54"/>
      <c r="J265" s="55"/>
      <c r="K265" s="54"/>
      <c r="L265" s="55"/>
      <c r="M265" s="54"/>
      <c r="N265" s="55"/>
      <c r="O265" s="201"/>
    </row>
    <row r="266" spans="1:15" ht="38.25" x14ac:dyDescent="0.2">
      <c r="A266" s="151"/>
      <c r="B266" s="193"/>
      <c r="C266" s="156"/>
      <c r="D266" s="156"/>
      <c r="E266" s="129" t="s">
        <v>58</v>
      </c>
      <c r="F266" s="77">
        <v>0</v>
      </c>
      <c r="G266" s="37"/>
      <c r="H266" s="38"/>
      <c r="I266" s="37"/>
      <c r="J266" s="38"/>
      <c r="K266" s="37"/>
      <c r="L266" s="38"/>
      <c r="M266" s="37"/>
      <c r="N266" s="38"/>
      <c r="O266" s="201"/>
    </row>
    <row r="267" spans="1:15" ht="25.5" x14ac:dyDescent="0.2">
      <c r="A267" s="151"/>
      <c r="B267" s="193"/>
      <c r="C267" s="156"/>
      <c r="D267" s="156"/>
      <c r="E267" s="20" t="s">
        <v>59</v>
      </c>
      <c r="F267" s="77">
        <v>2139.3000000000002</v>
      </c>
      <c r="G267" s="36">
        <v>522.91142000000002</v>
      </c>
      <c r="H267" s="66">
        <f>G267/F267*100</f>
        <v>24.44310849343243</v>
      </c>
      <c r="I267" s="36">
        <f>G267+765.70679</f>
        <v>1288.6182100000001</v>
      </c>
      <c r="J267" s="66">
        <f>I267/F267*100</f>
        <v>60.235507408965546</v>
      </c>
      <c r="K267" s="36">
        <f>I267+121.40055</f>
        <v>1410.0187600000002</v>
      </c>
      <c r="L267" s="66">
        <f>K267/F267*100</f>
        <v>65.910286542326929</v>
      </c>
      <c r="M267" s="65"/>
      <c r="N267" s="65"/>
      <c r="O267" s="201"/>
    </row>
    <row r="268" spans="1:15" ht="25.5" x14ac:dyDescent="0.2">
      <c r="A268" s="151"/>
      <c r="B268" s="228"/>
      <c r="C268" s="156"/>
      <c r="D268" s="156"/>
      <c r="E268" s="135" t="s">
        <v>60</v>
      </c>
      <c r="F268" s="110">
        <v>0</v>
      </c>
      <c r="G268" s="68"/>
      <c r="H268" s="49"/>
      <c r="I268" s="68"/>
      <c r="J268" s="49"/>
      <c r="K268" s="68"/>
      <c r="L268" s="49"/>
      <c r="M268" s="68"/>
      <c r="N268" s="49"/>
      <c r="O268" s="201"/>
    </row>
    <row r="269" spans="1:15" s="118" customFormat="1" ht="42.75" customHeight="1" x14ac:dyDescent="0.2">
      <c r="A269" s="334" t="s">
        <v>246</v>
      </c>
      <c r="B269" s="335"/>
      <c r="C269" s="335"/>
      <c r="D269" s="335"/>
      <c r="E269" s="335"/>
      <c r="F269" s="335"/>
      <c r="G269" s="335"/>
      <c r="H269" s="335"/>
      <c r="I269" s="335"/>
      <c r="J269" s="335"/>
      <c r="K269" s="335"/>
      <c r="L269" s="335"/>
      <c r="M269" s="335"/>
      <c r="N269" s="335"/>
      <c r="O269" s="336"/>
    </row>
    <row r="270" spans="1:15" s="136" customFormat="1" ht="40.5" customHeight="1" x14ac:dyDescent="0.2">
      <c r="A270" s="341" t="s">
        <v>267</v>
      </c>
      <c r="B270" s="342"/>
      <c r="C270" s="342"/>
      <c r="D270" s="342"/>
      <c r="E270" s="342"/>
      <c r="F270" s="342"/>
      <c r="G270" s="342"/>
      <c r="H270" s="342"/>
      <c r="I270" s="342"/>
      <c r="J270" s="342"/>
      <c r="K270" s="342"/>
      <c r="L270" s="342"/>
      <c r="M270" s="342"/>
      <c r="N270" s="342"/>
      <c r="O270" s="343"/>
    </row>
    <row r="271" spans="1:15" s="136" customFormat="1" ht="39" customHeight="1" x14ac:dyDescent="0.2">
      <c r="A271" s="311" t="s">
        <v>293</v>
      </c>
      <c r="B271" s="275"/>
      <c r="C271" s="275"/>
      <c r="D271" s="275"/>
      <c r="E271" s="275"/>
      <c r="F271" s="275"/>
      <c r="G271" s="275"/>
      <c r="H271" s="275"/>
      <c r="I271" s="275"/>
      <c r="J271" s="275"/>
      <c r="K271" s="275"/>
      <c r="L271" s="275"/>
      <c r="M271" s="275"/>
      <c r="N271" s="275"/>
      <c r="O271" s="337"/>
    </row>
    <row r="272" spans="1:15" ht="12.75" customHeight="1" x14ac:dyDescent="0.2">
      <c r="A272" s="248" t="s">
        <v>173</v>
      </c>
      <c r="B272" s="249" t="s">
        <v>174</v>
      </c>
      <c r="C272" s="156" t="s">
        <v>109</v>
      </c>
      <c r="D272" s="156" t="s">
        <v>295</v>
      </c>
      <c r="E272" s="71" t="s">
        <v>55</v>
      </c>
      <c r="F272" s="112">
        <f t="shared" ref="F272:N272" si="33">F274+F275+F276+F277+F278</f>
        <v>138</v>
      </c>
      <c r="G272" s="53">
        <f t="shared" si="33"/>
        <v>26.5</v>
      </c>
      <c r="H272" s="53">
        <f t="shared" si="33"/>
        <v>19.202898550724637</v>
      </c>
      <c r="I272" s="53">
        <f t="shared" si="33"/>
        <v>29.54</v>
      </c>
      <c r="J272" s="53">
        <f t="shared" si="33"/>
        <v>21.405797101449274</v>
      </c>
      <c r="K272" s="53">
        <f t="shared" si="33"/>
        <v>95.539999999999992</v>
      </c>
      <c r="L272" s="53">
        <f t="shared" si="33"/>
        <v>69.231884057971001</v>
      </c>
      <c r="M272" s="53">
        <f t="shared" si="33"/>
        <v>0</v>
      </c>
      <c r="N272" s="53">
        <f t="shared" si="33"/>
        <v>0</v>
      </c>
      <c r="O272" s="201"/>
    </row>
    <row r="273" spans="1:15" x14ac:dyDescent="0.2">
      <c r="A273" s="151"/>
      <c r="B273" s="193"/>
      <c r="C273" s="156"/>
      <c r="D273" s="156"/>
      <c r="E273" s="24" t="s">
        <v>48</v>
      </c>
      <c r="F273" s="111"/>
      <c r="G273" s="45"/>
      <c r="H273" s="45"/>
      <c r="I273" s="45"/>
      <c r="J273" s="45"/>
      <c r="K273" s="45"/>
      <c r="L273" s="45"/>
      <c r="M273" s="45"/>
      <c r="N273" s="46"/>
      <c r="O273" s="201"/>
    </row>
    <row r="274" spans="1:15" ht="25.5" x14ac:dyDescent="0.2">
      <c r="A274" s="151"/>
      <c r="B274" s="193"/>
      <c r="C274" s="156"/>
      <c r="D274" s="156"/>
      <c r="E274" s="25" t="s">
        <v>56</v>
      </c>
      <c r="F274" s="77">
        <v>0</v>
      </c>
      <c r="G274" s="54"/>
      <c r="H274" s="55"/>
      <c r="I274" s="54"/>
      <c r="J274" s="55"/>
      <c r="K274" s="54"/>
      <c r="L274" s="55"/>
      <c r="M274" s="54"/>
      <c r="N274" s="55"/>
      <c r="O274" s="201"/>
    </row>
    <row r="275" spans="1:15" ht="38.25" x14ac:dyDescent="0.2">
      <c r="A275" s="151"/>
      <c r="B275" s="193"/>
      <c r="C275" s="156"/>
      <c r="D275" s="156"/>
      <c r="E275" s="135" t="s">
        <v>57</v>
      </c>
      <c r="F275" s="77">
        <v>0</v>
      </c>
      <c r="G275" s="54"/>
      <c r="H275" s="55"/>
      <c r="I275" s="54"/>
      <c r="J275" s="55"/>
      <c r="K275" s="54"/>
      <c r="L275" s="55"/>
      <c r="M275" s="54"/>
      <c r="N275" s="55"/>
      <c r="O275" s="201"/>
    </row>
    <row r="276" spans="1:15" ht="38.25" x14ac:dyDescent="0.2">
      <c r="A276" s="151"/>
      <c r="B276" s="193"/>
      <c r="C276" s="156"/>
      <c r="D276" s="156"/>
      <c r="E276" s="129" t="s">
        <v>58</v>
      </c>
      <c r="F276" s="77">
        <v>0</v>
      </c>
      <c r="G276" s="37"/>
      <c r="H276" s="38"/>
      <c r="I276" s="37"/>
      <c r="J276" s="38"/>
      <c r="K276" s="37"/>
      <c r="L276" s="38"/>
      <c r="M276" s="37"/>
      <c r="N276" s="38"/>
      <c r="O276" s="201"/>
    </row>
    <row r="277" spans="1:15" ht="25.5" x14ac:dyDescent="0.2">
      <c r="A277" s="151"/>
      <c r="B277" s="193"/>
      <c r="C277" s="156"/>
      <c r="D277" s="156"/>
      <c r="E277" s="20" t="s">
        <v>59</v>
      </c>
      <c r="F277" s="77">
        <v>138</v>
      </c>
      <c r="G277" s="36">
        <v>26.5</v>
      </c>
      <c r="H277" s="66">
        <f>G277/F277*100</f>
        <v>19.202898550724637</v>
      </c>
      <c r="I277" s="36">
        <f>G277+3.04</f>
        <v>29.54</v>
      </c>
      <c r="J277" s="66">
        <f>I277/F277*100</f>
        <v>21.405797101449274</v>
      </c>
      <c r="K277" s="36">
        <f>I277+66</f>
        <v>95.539999999999992</v>
      </c>
      <c r="L277" s="66">
        <f>K277/F277*100</f>
        <v>69.231884057971001</v>
      </c>
      <c r="M277" s="65"/>
      <c r="N277" s="65"/>
      <c r="O277" s="201"/>
    </row>
    <row r="278" spans="1:15" ht="25.5" x14ac:dyDescent="0.2">
      <c r="A278" s="152"/>
      <c r="B278" s="193"/>
      <c r="C278" s="157"/>
      <c r="D278" s="157"/>
      <c r="E278" s="129" t="s">
        <v>60</v>
      </c>
      <c r="F278" s="77">
        <v>0</v>
      </c>
      <c r="G278" s="41"/>
      <c r="H278" s="43"/>
      <c r="I278" s="41"/>
      <c r="J278" s="43"/>
      <c r="K278" s="41"/>
      <c r="L278" s="43"/>
      <c r="M278" s="41"/>
      <c r="N278" s="43"/>
      <c r="O278" s="202"/>
    </row>
    <row r="279" spans="1:15" s="67" customFormat="1" ht="42.75" customHeight="1" x14ac:dyDescent="0.2">
      <c r="A279" s="311" t="s">
        <v>296</v>
      </c>
      <c r="B279" s="312"/>
      <c r="C279" s="312"/>
      <c r="D279" s="312"/>
      <c r="E279" s="312"/>
      <c r="F279" s="312"/>
      <c r="G279" s="312"/>
      <c r="H279" s="312"/>
      <c r="I279" s="312"/>
      <c r="J279" s="312"/>
      <c r="K279" s="312"/>
      <c r="L279" s="312"/>
      <c r="M279" s="312"/>
      <c r="N279" s="312"/>
      <c r="O279" s="313"/>
    </row>
    <row r="280" spans="1:15" ht="12.75" customHeight="1" x14ac:dyDescent="0.2">
      <c r="A280" s="150" t="s">
        <v>176</v>
      </c>
      <c r="B280" s="192" t="s">
        <v>106</v>
      </c>
      <c r="C280" s="155" t="s">
        <v>111</v>
      </c>
      <c r="D280" s="155" t="s">
        <v>111</v>
      </c>
      <c r="E280" s="26" t="s">
        <v>55</v>
      </c>
      <c r="F280" s="112">
        <f t="shared" ref="F280:N280" si="34">F282+F283+F284+F285+F286</f>
        <v>0</v>
      </c>
      <c r="G280" s="53">
        <f t="shared" si="34"/>
        <v>0</v>
      </c>
      <c r="H280" s="53">
        <f t="shared" si="34"/>
        <v>0</v>
      </c>
      <c r="I280" s="53">
        <f t="shared" si="34"/>
        <v>0</v>
      </c>
      <c r="J280" s="53">
        <f t="shared" si="34"/>
        <v>0</v>
      </c>
      <c r="K280" s="53">
        <f t="shared" si="34"/>
        <v>0</v>
      </c>
      <c r="L280" s="53">
        <f t="shared" si="34"/>
        <v>0</v>
      </c>
      <c r="M280" s="53">
        <f t="shared" si="34"/>
        <v>0</v>
      </c>
      <c r="N280" s="53">
        <f t="shared" si="34"/>
        <v>0</v>
      </c>
      <c r="O280" s="203"/>
    </row>
    <row r="281" spans="1:15" ht="12.75" customHeight="1" x14ac:dyDescent="0.2">
      <c r="A281" s="151"/>
      <c r="B281" s="193"/>
      <c r="C281" s="156"/>
      <c r="D281" s="156"/>
      <c r="E281" s="24" t="s">
        <v>48</v>
      </c>
      <c r="F281" s="111"/>
      <c r="G281" s="45"/>
      <c r="H281" s="45"/>
      <c r="I281" s="45"/>
      <c r="J281" s="45"/>
      <c r="K281" s="45"/>
      <c r="L281" s="45"/>
      <c r="M281" s="45"/>
      <c r="N281" s="46"/>
      <c r="O281" s="203"/>
    </row>
    <row r="282" spans="1:15" ht="25.5" x14ac:dyDescent="0.2">
      <c r="A282" s="151"/>
      <c r="B282" s="193"/>
      <c r="C282" s="156"/>
      <c r="D282" s="156"/>
      <c r="E282" s="25" t="s">
        <v>56</v>
      </c>
      <c r="F282" s="77">
        <v>0</v>
      </c>
      <c r="G282" s="54"/>
      <c r="H282" s="55"/>
      <c r="I282" s="54"/>
      <c r="J282" s="55"/>
      <c r="K282" s="54"/>
      <c r="L282" s="55"/>
      <c r="M282" s="54"/>
      <c r="N282" s="55"/>
      <c r="O282" s="203"/>
    </row>
    <row r="283" spans="1:15" ht="38.25" x14ac:dyDescent="0.2">
      <c r="A283" s="151"/>
      <c r="B283" s="193"/>
      <c r="C283" s="156"/>
      <c r="D283" s="156"/>
      <c r="E283" s="135" t="s">
        <v>57</v>
      </c>
      <c r="F283" s="77">
        <v>0</v>
      </c>
      <c r="G283" s="54"/>
      <c r="H283" s="55"/>
      <c r="I283" s="54"/>
      <c r="J283" s="55"/>
      <c r="K283" s="54"/>
      <c r="L283" s="55"/>
      <c r="M283" s="54"/>
      <c r="N283" s="55"/>
      <c r="O283" s="203"/>
    </row>
    <row r="284" spans="1:15" ht="38.25" x14ac:dyDescent="0.2">
      <c r="A284" s="151"/>
      <c r="B284" s="193"/>
      <c r="C284" s="156"/>
      <c r="D284" s="156"/>
      <c r="E284" s="129" t="s">
        <v>58</v>
      </c>
      <c r="F284" s="77">
        <v>0</v>
      </c>
      <c r="G284" s="37"/>
      <c r="H284" s="38"/>
      <c r="I284" s="37"/>
      <c r="J284" s="38"/>
      <c r="K284" s="37"/>
      <c r="L284" s="38"/>
      <c r="M284" s="37"/>
      <c r="N284" s="38"/>
      <c r="O284" s="203"/>
    </row>
    <row r="285" spans="1:15" ht="25.5" x14ac:dyDescent="0.2">
      <c r="A285" s="151"/>
      <c r="B285" s="193"/>
      <c r="C285" s="156"/>
      <c r="D285" s="156"/>
      <c r="E285" s="25" t="s">
        <v>59</v>
      </c>
      <c r="F285" s="77">
        <v>0</v>
      </c>
      <c r="G285" s="36">
        <v>0</v>
      </c>
      <c r="H285" s="36">
        <v>0</v>
      </c>
      <c r="I285" s="36">
        <f>G285+0</f>
        <v>0</v>
      </c>
      <c r="J285" s="36">
        <v>0</v>
      </c>
      <c r="K285" s="36">
        <f>I285+0</f>
        <v>0</v>
      </c>
      <c r="L285" s="36">
        <v>0</v>
      </c>
      <c r="M285" s="36"/>
      <c r="N285" s="36"/>
      <c r="O285" s="203"/>
    </row>
    <row r="286" spans="1:15" ht="25.5" x14ac:dyDescent="0.2">
      <c r="A286" s="152"/>
      <c r="B286" s="193"/>
      <c r="C286" s="157"/>
      <c r="D286" s="157"/>
      <c r="E286" s="129" t="s">
        <v>60</v>
      </c>
      <c r="F286" s="77">
        <v>0</v>
      </c>
      <c r="G286" s="41"/>
      <c r="H286" s="43"/>
      <c r="I286" s="41"/>
      <c r="J286" s="43"/>
      <c r="K286" s="41"/>
      <c r="L286" s="43"/>
      <c r="M286" s="41"/>
      <c r="N286" s="43"/>
      <c r="O286" s="203"/>
    </row>
    <row r="287" spans="1:15" ht="15.75" customHeight="1" x14ac:dyDescent="0.2">
      <c r="A287" s="225"/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  <c r="L287" s="226"/>
      <c r="M287" s="226"/>
      <c r="N287" s="226"/>
      <c r="O287" s="227"/>
    </row>
    <row r="288" spans="1:15" ht="12.75" customHeight="1" x14ac:dyDescent="0.2">
      <c r="A288" s="150" t="s">
        <v>178</v>
      </c>
      <c r="B288" s="192" t="s">
        <v>107</v>
      </c>
      <c r="C288" s="155" t="s">
        <v>109</v>
      </c>
      <c r="D288" s="155" t="s">
        <v>297</v>
      </c>
      <c r="E288" s="26" t="s">
        <v>55</v>
      </c>
      <c r="F288" s="112">
        <f t="shared" ref="F288:N288" si="35">F290+F291+F292+F293+F294</f>
        <v>1272</v>
      </c>
      <c r="G288" s="53">
        <f t="shared" si="35"/>
        <v>205.02153999999999</v>
      </c>
      <c r="H288" s="53">
        <f t="shared" si="35"/>
        <v>16.118045597484276</v>
      </c>
      <c r="I288" s="53">
        <f t="shared" si="35"/>
        <v>500.56118000000004</v>
      </c>
      <c r="J288" s="53">
        <f t="shared" si="35"/>
        <v>39.352294025157235</v>
      </c>
      <c r="K288" s="53">
        <f t="shared" si="35"/>
        <v>793.92658000000006</v>
      </c>
      <c r="L288" s="53">
        <f t="shared" si="35"/>
        <v>62.415611635220124</v>
      </c>
      <c r="M288" s="53">
        <f t="shared" si="35"/>
        <v>0</v>
      </c>
      <c r="N288" s="53">
        <f t="shared" si="35"/>
        <v>0</v>
      </c>
      <c r="O288" s="200"/>
    </row>
    <row r="289" spans="1:15" x14ac:dyDescent="0.2">
      <c r="A289" s="151"/>
      <c r="B289" s="193"/>
      <c r="C289" s="156"/>
      <c r="D289" s="156"/>
      <c r="E289" s="24" t="s">
        <v>48</v>
      </c>
      <c r="F289" s="111"/>
      <c r="G289" s="45"/>
      <c r="H289" s="45"/>
      <c r="I289" s="45"/>
      <c r="J289" s="45"/>
      <c r="K289" s="45"/>
      <c r="L289" s="45"/>
      <c r="M289" s="45"/>
      <c r="N289" s="46"/>
      <c r="O289" s="201"/>
    </row>
    <row r="290" spans="1:15" ht="25.5" x14ac:dyDescent="0.2">
      <c r="A290" s="151"/>
      <c r="B290" s="193"/>
      <c r="C290" s="156"/>
      <c r="D290" s="156"/>
      <c r="E290" s="25" t="s">
        <v>56</v>
      </c>
      <c r="F290" s="77">
        <v>0</v>
      </c>
      <c r="G290" s="54"/>
      <c r="H290" s="55"/>
      <c r="I290" s="54"/>
      <c r="J290" s="55"/>
      <c r="K290" s="54"/>
      <c r="L290" s="55"/>
      <c r="M290" s="54"/>
      <c r="N290" s="55"/>
      <c r="O290" s="201"/>
    </row>
    <row r="291" spans="1:15" ht="38.25" x14ac:dyDescent="0.2">
      <c r="A291" s="151"/>
      <c r="B291" s="193"/>
      <c r="C291" s="156"/>
      <c r="D291" s="156"/>
      <c r="E291" s="135" t="s">
        <v>57</v>
      </c>
      <c r="F291" s="77">
        <v>0</v>
      </c>
      <c r="G291" s="54"/>
      <c r="H291" s="55"/>
      <c r="I291" s="54"/>
      <c r="J291" s="55"/>
      <c r="K291" s="54"/>
      <c r="L291" s="55"/>
      <c r="M291" s="54"/>
      <c r="N291" s="55"/>
      <c r="O291" s="201"/>
    </row>
    <row r="292" spans="1:15" ht="38.25" x14ac:dyDescent="0.2">
      <c r="A292" s="151"/>
      <c r="B292" s="193"/>
      <c r="C292" s="156"/>
      <c r="D292" s="156"/>
      <c r="E292" s="129" t="s">
        <v>58</v>
      </c>
      <c r="F292" s="77">
        <v>0</v>
      </c>
      <c r="G292" s="37"/>
      <c r="H292" s="38"/>
      <c r="I292" s="37"/>
      <c r="J292" s="38"/>
      <c r="K292" s="37"/>
      <c r="L292" s="38"/>
      <c r="M292" s="37"/>
      <c r="N292" s="38"/>
      <c r="O292" s="201"/>
    </row>
    <row r="293" spans="1:15" ht="25.5" x14ac:dyDescent="0.2">
      <c r="A293" s="151"/>
      <c r="B293" s="193"/>
      <c r="C293" s="156"/>
      <c r="D293" s="156"/>
      <c r="E293" s="25" t="s">
        <v>59</v>
      </c>
      <c r="F293" s="77">
        <v>1272</v>
      </c>
      <c r="G293" s="36">
        <v>205.02153999999999</v>
      </c>
      <c r="H293" s="36">
        <f>G293/F293*100</f>
        <v>16.118045597484276</v>
      </c>
      <c r="I293" s="36">
        <f>G293+295.53964</f>
        <v>500.56118000000004</v>
      </c>
      <c r="J293" s="36">
        <f>I293/F293*100</f>
        <v>39.352294025157235</v>
      </c>
      <c r="K293" s="36">
        <f>I293+293.3654</f>
        <v>793.92658000000006</v>
      </c>
      <c r="L293" s="36">
        <f>K293/F293*100</f>
        <v>62.415611635220124</v>
      </c>
      <c r="M293" s="36"/>
      <c r="N293" s="36"/>
      <c r="O293" s="201"/>
    </row>
    <row r="294" spans="1:15" ht="25.5" x14ac:dyDescent="0.2">
      <c r="A294" s="152"/>
      <c r="B294" s="193"/>
      <c r="C294" s="157"/>
      <c r="D294" s="156"/>
      <c r="E294" s="129" t="s">
        <v>60</v>
      </c>
      <c r="F294" s="77">
        <v>0</v>
      </c>
      <c r="G294" s="41"/>
      <c r="H294" s="43"/>
      <c r="I294" s="41"/>
      <c r="J294" s="43"/>
      <c r="K294" s="41"/>
      <c r="L294" s="43"/>
      <c r="M294" s="41"/>
      <c r="N294" s="43"/>
      <c r="O294" s="202"/>
    </row>
    <row r="295" spans="1:15" s="116" customFormat="1" ht="26.25" customHeight="1" x14ac:dyDescent="0.2">
      <c r="A295" s="308" t="s">
        <v>271</v>
      </c>
      <c r="B295" s="309"/>
      <c r="C295" s="309"/>
      <c r="D295" s="309"/>
      <c r="E295" s="309"/>
      <c r="F295" s="309"/>
      <c r="G295" s="309"/>
      <c r="H295" s="309"/>
      <c r="I295" s="309"/>
      <c r="J295" s="309"/>
      <c r="K295" s="309"/>
      <c r="L295" s="309"/>
      <c r="M295" s="309"/>
      <c r="N295" s="309"/>
      <c r="O295" s="310"/>
    </row>
    <row r="296" spans="1:15" ht="12.75" customHeight="1" x14ac:dyDescent="0.2">
      <c r="A296" s="150" t="s">
        <v>177</v>
      </c>
      <c r="B296" s="192" t="s">
        <v>93</v>
      </c>
      <c r="C296" s="155" t="s">
        <v>110</v>
      </c>
      <c r="D296" s="155" t="s">
        <v>111</v>
      </c>
      <c r="E296" s="26" t="s">
        <v>55</v>
      </c>
      <c r="F296" s="112">
        <f t="shared" ref="F296:N296" si="36">F298+F299+F300+F301+F302</f>
        <v>17</v>
      </c>
      <c r="G296" s="53">
        <f t="shared" si="36"/>
        <v>0</v>
      </c>
      <c r="H296" s="53">
        <f t="shared" si="36"/>
        <v>0</v>
      </c>
      <c r="I296" s="53">
        <f t="shared" si="36"/>
        <v>0</v>
      </c>
      <c r="J296" s="53">
        <f t="shared" si="36"/>
        <v>0</v>
      </c>
      <c r="K296" s="53">
        <f t="shared" si="36"/>
        <v>0</v>
      </c>
      <c r="L296" s="53">
        <f t="shared" si="36"/>
        <v>0</v>
      </c>
      <c r="M296" s="53">
        <f t="shared" si="36"/>
        <v>0</v>
      </c>
      <c r="N296" s="53">
        <f t="shared" si="36"/>
        <v>0</v>
      </c>
      <c r="O296" s="185"/>
    </row>
    <row r="297" spans="1:15" x14ac:dyDescent="0.2">
      <c r="A297" s="151"/>
      <c r="B297" s="193"/>
      <c r="C297" s="156"/>
      <c r="D297" s="156"/>
      <c r="E297" s="24" t="s">
        <v>48</v>
      </c>
      <c r="F297" s="111"/>
      <c r="G297" s="45"/>
      <c r="H297" s="45"/>
      <c r="I297" s="45"/>
      <c r="J297" s="45"/>
      <c r="K297" s="45"/>
      <c r="L297" s="45"/>
      <c r="M297" s="45"/>
      <c r="N297" s="46"/>
      <c r="O297" s="185"/>
    </row>
    <row r="298" spans="1:15" ht="25.5" x14ac:dyDescent="0.2">
      <c r="A298" s="151"/>
      <c r="B298" s="193"/>
      <c r="C298" s="156"/>
      <c r="D298" s="156"/>
      <c r="E298" s="25" t="s">
        <v>56</v>
      </c>
      <c r="F298" s="77">
        <v>0</v>
      </c>
      <c r="G298" s="54"/>
      <c r="H298" s="55"/>
      <c r="I298" s="54"/>
      <c r="J298" s="55"/>
      <c r="K298" s="54"/>
      <c r="L298" s="55"/>
      <c r="M298" s="54"/>
      <c r="N298" s="55"/>
      <c r="O298" s="185"/>
    </row>
    <row r="299" spans="1:15" ht="38.25" x14ac:dyDescent="0.2">
      <c r="A299" s="151"/>
      <c r="B299" s="193"/>
      <c r="C299" s="156"/>
      <c r="D299" s="156"/>
      <c r="E299" s="135" t="s">
        <v>57</v>
      </c>
      <c r="F299" s="77">
        <v>0</v>
      </c>
      <c r="G299" s="54"/>
      <c r="H299" s="55"/>
      <c r="I299" s="54"/>
      <c r="J299" s="55"/>
      <c r="K299" s="54"/>
      <c r="L299" s="55"/>
      <c r="M299" s="54"/>
      <c r="N299" s="55"/>
      <c r="O299" s="185"/>
    </row>
    <row r="300" spans="1:15" ht="38.25" x14ac:dyDescent="0.2">
      <c r="A300" s="151"/>
      <c r="B300" s="193"/>
      <c r="C300" s="156"/>
      <c r="D300" s="156"/>
      <c r="E300" s="129" t="s">
        <v>58</v>
      </c>
      <c r="F300" s="77">
        <v>0</v>
      </c>
      <c r="G300" s="37"/>
      <c r="H300" s="38"/>
      <c r="I300" s="37"/>
      <c r="J300" s="38"/>
      <c r="K300" s="37"/>
      <c r="L300" s="38"/>
      <c r="M300" s="37"/>
      <c r="N300" s="38"/>
      <c r="O300" s="185"/>
    </row>
    <row r="301" spans="1:15" ht="25.5" x14ac:dyDescent="0.2">
      <c r="A301" s="151"/>
      <c r="B301" s="193"/>
      <c r="C301" s="156"/>
      <c r="D301" s="156"/>
      <c r="E301" s="25" t="s">
        <v>59</v>
      </c>
      <c r="F301" s="77">
        <v>17</v>
      </c>
      <c r="G301" s="36">
        <v>0</v>
      </c>
      <c r="H301" s="36">
        <v>0</v>
      </c>
      <c r="I301" s="36">
        <f>G301+0</f>
        <v>0</v>
      </c>
      <c r="J301" s="36">
        <f>I301/F301*100</f>
        <v>0</v>
      </c>
      <c r="K301" s="36">
        <f>I301+0</f>
        <v>0</v>
      </c>
      <c r="L301" s="36">
        <f>K301/F301*100</f>
        <v>0</v>
      </c>
      <c r="M301" s="69"/>
      <c r="N301" s="36"/>
      <c r="O301" s="185"/>
    </row>
    <row r="302" spans="1:15" ht="25.5" x14ac:dyDescent="0.2">
      <c r="A302" s="152"/>
      <c r="B302" s="193"/>
      <c r="C302" s="157"/>
      <c r="D302" s="157"/>
      <c r="E302" s="129" t="s">
        <v>60</v>
      </c>
      <c r="F302" s="77">
        <v>0</v>
      </c>
      <c r="G302" s="41"/>
      <c r="H302" s="43"/>
      <c r="I302" s="41"/>
      <c r="J302" s="43"/>
      <c r="K302" s="41"/>
      <c r="L302" s="43"/>
      <c r="M302" s="41"/>
      <c r="N302" s="43"/>
      <c r="O302" s="185"/>
    </row>
    <row r="303" spans="1:15" ht="15.75" customHeight="1" x14ac:dyDescent="0.2">
      <c r="A303" s="225"/>
      <c r="B303" s="226"/>
      <c r="C303" s="226"/>
      <c r="D303" s="226"/>
      <c r="E303" s="226"/>
      <c r="F303" s="226"/>
      <c r="G303" s="226"/>
      <c r="H303" s="226"/>
      <c r="I303" s="226"/>
      <c r="J303" s="226"/>
      <c r="K303" s="226"/>
      <c r="L303" s="226"/>
      <c r="M303" s="226"/>
      <c r="N303" s="226"/>
      <c r="O303" s="227"/>
    </row>
    <row r="304" spans="1:15" ht="12.75" customHeight="1" x14ac:dyDescent="0.2">
      <c r="A304" s="150" t="s">
        <v>179</v>
      </c>
      <c r="B304" s="169" t="s">
        <v>180</v>
      </c>
      <c r="C304" s="170"/>
      <c r="D304" s="171"/>
      <c r="E304" s="18" t="s">
        <v>55</v>
      </c>
      <c r="F304" s="77">
        <f t="shared" ref="F304:N304" si="37">F306+F307+F308+F309+F310</f>
        <v>4068.3</v>
      </c>
      <c r="G304" s="36">
        <f t="shared" si="37"/>
        <v>4068.2971499999999</v>
      </c>
      <c r="H304" s="36">
        <f t="shared" si="37"/>
        <v>99.999929946169146</v>
      </c>
      <c r="I304" s="36">
        <f t="shared" si="37"/>
        <v>4068.2971499999999</v>
      </c>
      <c r="J304" s="36">
        <f t="shared" si="37"/>
        <v>99.999929946169146</v>
      </c>
      <c r="K304" s="36">
        <f t="shared" si="37"/>
        <v>4068.2971499999999</v>
      </c>
      <c r="L304" s="36">
        <f t="shared" si="37"/>
        <v>99.999929946169146</v>
      </c>
      <c r="M304" s="36">
        <f t="shared" si="37"/>
        <v>0</v>
      </c>
      <c r="N304" s="36">
        <f t="shared" si="37"/>
        <v>0</v>
      </c>
      <c r="O304" s="178"/>
    </row>
    <row r="305" spans="1:15" ht="21" customHeight="1" x14ac:dyDescent="0.2">
      <c r="A305" s="151"/>
      <c r="B305" s="172"/>
      <c r="C305" s="173"/>
      <c r="D305" s="174"/>
      <c r="E305" s="19" t="s">
        <v>48</v>
      </c>
      <c r="F305" s="109"/>
      <c r="G305" s="44"/>
      <c r="H305" s="44"/>
      <c r="I305" s="44"/>
      <c r="J305" s="44"/>
      <c r="K305" s="44"/>
      <c r="L305" s="44"/>
      <c r="M305" s="44"/>
      <c r="N305" s="44"/>
      <c r="O305" s="179"/>
    </row>
    <row r="306" spans="1:15" ht="25.5" x14ac:dyDescent="0.2">
      <c r="A306" s="151"/>
      <c r="B306" s="172"/>
      <c r="C306" s="173"/>
      <c r="D306" s="174"/>
      <c r="E306" s="20" t="s">
        <v>56</v>
      </c>
      <c r="F306" s="77">
        <v>0</v>
      </c>
      <c r="G306" s="36"/>
      <c r="H306" s="36"/>
      <c r="I306" s="36"/>
      <c r="J306" s="36"/>
      <c r="K306" s="36"/>
      <c r="L306" s="36"/>
      <c r="M306" s="36"/>
      <c r="N306" s="36"/>
      <c r="O306" s="179"/>
    </row>
    <row r="307" spans="1:15" ht="38.25" x14ac:dyDescent="0.2">
      <c r="A307" s="151"/>
      <c r="B307" s="172"/>
      <c r="C307" s="173"/>
      <c r="D307" s="174"/>
      <c r="E307" s="21" t="s">
        <v>57</v>
      </c>
      <c r="F307" s="77">
        <v>0</v>
      </c>
      <c r="G307" s="36"/>
      <c r="H307" s="36"/>
      <c r="I307" s="36"/>
      <c r="J307" s="36"/>
      <c r="K307" s="36"/>
      <c r="L307" s="36"/>
      <c r="M307" s="36"/>
      <c r="N307" s="36"/>
      <c r="O307" s="179"/>
    </row>
    <row r="308" spans="1:15" ht="44.25" customHeight="1" x14ac:dyDescent="0.2">
      <c r="A308" s="151"/>
      <c r="B308" s="172"/>
      <c r="C308" s="173"/>
      <c r="D308" s="174"/>
      <c r="E308" s="22" t="s">
        <v>58</v>
      </c>
      <c r="F308" s="77">
        <v>0</v>
      </c>
      <c r="G308" s="36"/>
      <c r="H308" s="36"/>
      <c r="I308" s="36"/>
      <c r="J308" s="36"/>
      <c r="K308" s="36"/>
      <c r="L308" s="36"/>
      <c r="M308" s="36"/>
      <c r="N308" s="36"/>
      <c r="O308" s="179"/>
    </row>
    <row r="309" spans="1:15" ht="25.5" x14ac:dyDescent="0.2">
      <c r="A309" s="151"/>
      <c r="B309" s="172"/>
      <c r="C309" s="173"/>
      <c r="D309" s="174"/>
      <c r="E309" s="20" t="s">
        <v>59</v>
      </c>
      <c r="F309" s="77">
        <f t="shared" ref="F309:N309" si="38">F316</f>
        <v>4068.3</v>
      </c>
      <c r="G309" s="65">
        <f t="shared" si="38"/>
        <v>4068.2971499999999</v>
      </c>
      <c r="H309" s="65">
        <f t="shared" si="38"/>
        <v>99.999929946169146</v>
      </c>
      <c r="I309" s="65">
        <f t="shared" si="38"/>
        <v>4068.2971499999999</v>
      </c>
      <c r="J309" s="65">
        <f t="shared" si="38"/>
        <v>99.999929946169146</v>
      </c>
      <c r="K309" s="65">
        <f t="shared" si="38"/>
        <v>4068.2971499999999</v>
      </c>
      <c r="L309" s="65">
        <f t="shared" si="38"/>
        <v>99.999929946169146</v>
      </c>
      <c r="M309" s="65">
        <f t="shared" si="38"/>
        <v>0</v>
      </c>
      <c r="N309" s="65">
        <f t="shared" si="38"/>
        <v>0</v>
      </c>
      <c r="O309" s="179"/>
    </row>
    <row r="310" spans="1:15" ht="30" customHeight="1" x14ac:dyDescent="0.2">
      <c r="A310" s="152"/>
      <c r="B310" s="175"/>
      <c r="C310" s="176"/>
      <c r="D310" s="177"/>
      <c r="E310" s="22" t="s">
        <v>60</v>
      </c>
      <c r="F310" s="77">
        <v>0</v>
      </c>
      <c r="G310" s="36"/>
      <c r="H310" s="36"/>
      <c r="I310" s="36"/>
      <c r="J310" s="36"/>
      <c r="K310" s="36"/>
      <c r="L310" s="36"/>
      <c r="M310" s="36"/>
      <c r="N310" s="36"/>
      <c r="O310" s="180"/>
    </row>
    <row r="311" spans="1:15" ht="12.75" customHeight="1" x14ac:dyDescent="0.2">
      <c r="A311" s="150" t="s">
        <v>138</v>
      </c>
      <c r="B311" s="266" t="s">
        <v>181</v>
      </c>
      <c r="C311" s="170"/>
      <c r="D311" s="171"/>
      <c r="E311" s="26" t="s">
        <v>55</v>
      </c>
      <c r="F311" s="112">
        <f t="shared" ref="F311:N311" si="39">F313+F314+F315+F316+F317</f>
        <v>4068.3</v>
      </c>
      <c r="G311" s="53">
        <f t="shared" si="39"/>
        <v>4068.2971499999999</v>
      </c>
      <c r="H311" s="53">
        <f t="shared" si="39"/>
        <v>99.999929946169146</v>
      </c>
      <c r="I311" s="53">
        <f t="shared" si="39"/>
        <v>4068.2971499999999</v>
      </c>
      <c r="J311" s="53">
        <f t="shared" si="39"/>
        <v>99.999929946169146</v>
      </c>
      <c r="K311" s="53">
        <f t="shared" si="39"/>
        <v>4068.2971499999999</v>
      </c>
      <c r="L311" s="53">
        <f t="shared" si="39"/>
        <v>99.999929946169146</v>
      </c>
      <c r="M311" s="53">
        <f t="shared" si="39"/>
        <v>0</v>
      </c>
      <c r="N311" s="53">
        <f t="shared" si="39"/>
        <v>0</v>
      </c>
      <c r="O311" s="269"/>
    </row>
    <row r="312" spans="1:15" x14ac:dyDescent="0.2">
      <c r="A312" s="248"/>
      <c r="B312" s="267"/>
      <c r="C312" s="173"/>
      <c r="D312" s="174"/>
      <c r="E312" s="24" t="s">
        <v>48</v>
      </c>
      <c r="F312" s="111"/>
      <c r="G312" s="45"/>
      <c r="H312" s="45"/>
      <c r="I312" s="45"/>
      <c r="J312" s="45"/>
      <c r="K312" s="45"/>
      <c r="L312" s="45"/>
      <c r="M312" s="45"/>
      <c r="N312" s="46"/>
      <c r="O312" s="270"/>
    </row>
    <row r="313" spans="1:15" ht="25.5" x14ac:dyDescent="0.2">
      <c r="A313" s="248"/>
      <c r="B313" s="267"/>
      <c r="C313" s="173"/>
      <c r="D313" s="174"/>
      <c r="E313" s="25" t="s">
        <v>56</v>
      </c>
      <c r="F313" s="77">
        <v>0</v>
      </c>
      <c r="G313" s="54"/>
      <c r="H313" s="55"/>
      <c r="I313" s="54"/>
      <c r="J313" s="55"/>
      <c r="K313" s="54"/>
      <c r="L313" s="55"/>
      <c r="M313" s="54"/>
      <c r="N313" s="55"/>
      <c r="O313" s="270"/>
    </row>
    <row r="314" spans="1:15" ht="38.25" x14ac:dyDescent="0.2">
      <c r="A314" s="248"/>
      <c r="B314" s="267"/>
      <c r="C314" s="173"/>
      <c r="D314" s="174"/>
      <c r="E314" s="135" t="s">
        <v>57</v>
      </c>
      <c r="F314" s="77">
        <v>0</v>
      </c>
      <c r="G314" s="54"/>
      <c r="H314" s="55"/>
      <c r="I314" s="54"/>
      <c r="J314" s="55"/>
      <c r="K314" s="54"/>
      <c r="L314" s="55"/>
      <c r="M314" s="54"/>
      <c r="N314" s="55"/>
      <c r="O314" s="270"/>
    </row>
    <row r="315" spans="1:15" ht="38.25" x14ac:dyDescent="0.2">
      <c r="A315" s="248"/>
      <c r="B315" s="267"/>
      <c r="C315" s="173"/>
      <c r="D315" s="174"/>
      <c r="E315" s="129" t="s">
        <v>58</v>
      </c>
      <c r="F315" s="77">
        <v>0</v>
      </c>
      <c r="G315" s="37"/>
      <c r="H315" s="38"/>
      <c r="I315" s="37"/>
      <c r="J315" s="38"/>
      <c r="K315" s="37"/>
      <c r="L315" s="38"/>
      <c r="M315" s="37"/>
      <c r="N315" s="38"/>
      <c r="O315" s="270"/>
    </row>
    <row r="316" spans="1:15" ht="25.5" x14ac:dyDescent="0.2">
      <c r="A316" s="248"/>
      <c r="B316" s="267"/>
      <c r="C316" s="173"/>
      <c r="D316" s="174"/>
      <c r="E316" s="25" t="s">
        <v>59</v>
      </c>
      <c r="F316" s="77">
        <f t="shared" ref="F316:N316" si="40">F323+F330+F337</f>
        <v>4068.3</v>
      </c>
      <c r="G316" s="36">
        <f t="shared" si="40"/>
        <v>4068.2971499999999</v>
      </c>
      <c r="H316" s="36">
        <f t="shared" si="40"/>
        <v>99.999929946169146</v>
      </c>
      <c r="I316" s="36">
        <f t="shared" si="40"/>
        <v>4068.2971499999999</v>
      </c>
      <c r="J316" s="36">
        <f t="shared" si="40"/>
        <v>99.999929946169146</v>
      </c>
      <c r="K316" s="36">
        <f t="shared" si="40"/>
        <v>4068.2971499999999</v>
      </c>
      <c r="L316" s="36">
        <f t="shared" si="40"/>
        <v>99.999929946169146</v>
      </c>
      <c r="M316" s="36">
        <f t="shared" si="40"/>
        <v>0</v>
      </c>
      <c r="N316" s="36">
        <f t="shared" si="40"/>
        <v>0</v>
      </c>
      <c r="O316" s="270"/>
    </row>
    <row r="317" spans="1:15" ht="25.5" x14ac:dyDescent="0.2">
      <c r="A317" s="248"/>
      <c r="B317" s="268"/>
      <c r="C317" s="176"/>
      <c r="D317" s="177"/>
      <c r="E317" s="129" t="s">
        <v>60</v>
      </c>
      <c r="F317" s="77">
        <v>0</v>
      </c>
      <c r="G317" s="41"/>
      <c r="H317" s="43"/>
      <c r="I317" s="41"/>
      <c r="J317" s="43"/>
      <c r="K317" s="41"/>
      <c r="L317" s="43"/>
      <c r="M317" s="41"/>
      <c r="N317" s="43"/>
      <c r="O317" s="270"/>
    </row>
    <row r="318" spans="1:15" ht="12.75" customHeight="1" x14ac:dyDescent="0.2">
      <c r="A318" s="248"/>
      <c r="B318" s="192" t="s">
        <v>182</v>
      </c>
      <c r="C318" s="231" t="s">
        <v>111</v>
      </c>
      <c r="D318" s="231" t="s">
        <v>111</v>
      </c>
      <c r="E318" s="26" t="s">
        <v>55</v>
      </c>
      <c r="F318" s="112">
        <f t="shared" ref="F318:N318" si="41">F320+F321+F322+F323+F324</f>
        <v>0</v>
      </c>
      <c r="G318" s="53">
        <f t="shared" si="41"/>
        <v>0</v>
      </c>
      <c r="H318" s="53">
        <f t="shared" si="41"/>
        <v>0</v>
      </c>
      <c r="I318" s="53">
        <f t="shared" si="41"/>
        <v>0</v>
      </c>
      <c r="J318" s="53">
        <f t="shared" si="41"/>
        <v>0</v>
      </c>
      <c r="K318" s="53">
        <f t="shared" si="41"/>
        <v>0</v>
      </c>
      <c r="L318" s="53">
        <f t="shared" si="41"/>
        <v>0</v>
      </c>
      <c r="M318" s="53">
        <f t="shared" si="41"/>
        <v>0</v>
      </c>
      <c r="N318" s="53">
        <f t="shared" si="41"/>
        <v>0</v>
      </c>
      <c r="O318" s="270"/>
    </row>
    <row r="319" spans="1:15" x14ac:dyDescent="0.2">
      <c r="A319" s="248"/>
      <c r="B319" s="193"/>
      <c r="C319" s="232"/>
      <c r="D319" s="232"/>
      <c r="E319" s="24" t="s">
        <v>48</v>
      </c>
      <c r="F319" s="111"/>
      <c r="G319" s="45"/>
      <c r="H319" s="45"/>
      <c r="I319" s="45"/>
      <c r="J319" s="45"/>
      <c r="K319" s="45"/>
      <c r="L319" s="45"/>
      <c r="M319" s="45"/>
      <c r="N319" s="46"/>
      <c r="O319" s="270"/>
    </row>
    <row r="320" spans="1:15" ht="25.5" x14ac:dyDescent="0.2">
      <c r="A320" s="248"/>
      <c r="B320" s="193"/>
      <c r="C320" s="232"/>
      <c r="D320" s="232"/>
      <c r="E320" s="25" t="s">
        <v>56</v>
      </c>
      <c r="F320" s="77">
        <v>0</v>
      </c>
      <c r="G320" s="54"/>
      <c r="H320" s="55"/>
      <c r="I320" s="54"/>
      <c r="J320" s="55"/>
      <c r="K320" s="54"/>
      <c r="L320" s="55"/>
      <c r="M320" s="54"/>
      <c r="N320" s="55"/>
      <c r="O320" s="270"/>
    </row>
    <row r="321" spans="1:15" ht="38.25" x14ac:dyDescent="0.2">
      <c r="A321" s="248"/>
      <c r="B321" s="193"/>
      <c r="C321" s="232"/>
      <c r="D321" s="232"/>
      <c r="E321" s="135" t="s">
        <v>57</v>
      </c>
      <c r="F321" s="77">
        <v>0</v>
      </c>
      <c r="G321" s="54"/>
      <c r="H321" s="55"/>
      <c r="I321" s="54"/>
      <c r="J321" s="55"/>
      <c r="K321" s="54"/>
      <c r="L321" s="55"/>
      <c r="M321" s="54"/>
      <c r="N321" s="55"/>
      <c r="O321" s="270"/>
    </row>
    <row r="322" spans="1:15" ht="38.25" x14ac:dyDescent="0.2">
      <c r="A322" s="248"/>
      <c r="B322" s="193"/>
      <c r="C322" s="232"/>
      <c r="D322" s="232"/>
      <c r="E322" s="129" t="s">
        <v>58</v>
      </c>
      <c r="F322" s="77">
        <v>0</v>
      </c>
      <c r="G322" s="37"/>
      <c r="H322" s="38"/>
      <c r="I322" s="37"/>
      <c r="J322" s="38"/>
      <c r="K322" s="37"/>
      <c r="L322" s="38"/>
      <c r="M322" s="37"/>
      <c r="N322" s="38"/>
      <c r="O322" s="270"/>
    </row>
    <row r="323" spans="1:15" ht="25.5" x14ac:dyDescent="0.2">
      <c r="A323" s="248"/>
      <c r="B323" s="193"/>
      <c r="C323" s="232"/>
      <c r="D323" s="232"/>
      <c r="E323" s="25" t="s">
        <v>59</v>
      </c>
      <c r="F323" s="77">
        <v>0</v>
      </c>
      <c r="G323" s="36">
        <v>0</v>
      </c>
      <c r="H323" s="36">
        <v>0</v>
      </c>
      <c r="I323" s="36">
        <v>0</v>
      </c>
      <c r="J323" s="36">
        <v>0</v>
      </c>
      <c r="K323" s="36">
        <v>0</v>
      </c>
      <c r="L323" s="36">
        <v>0</v>
      </c>
      <c r="M323" s="36"/>
      <c r="N323" s="36"/>
      <c r="O323" s="270"/>
    </row>
    <row r="324" spans="1:15" ht="25.5" x14ac:dyDescent="0.2">
      <c r="A324" s="248"/>
      <c r="B324" s="193"/>
      <c r="C324" s="233"/>
      <c r="D324" s="233"/>
      <c r="E324" s="129" t="s">
        <v>60</v>
      </c>
      <c r="F324" s="77">
        <v>0</v>
      </c>
      <c r="G324" s="41"/>
      <c r="H324" s="43"/>
      <c r="I324" s="41"/>
      <c r="J324" s="43"/>
      <c r="K324" s="41"/>
      <c r="L324" s="43"/>
      <c r="M324" s="41"/>
      <c r="N324" s="43"/>
      <c r="O324" s="270"/>
    </row>
    <row r="325" spans="1:15" ht="12.75" customHeight="1" x14ac:dyDescent="0.2">
      <c r="A325" s="248"/>
      <c r="B325" s="192" t="s">
        <v>183</v>
      </c>
      <c r="C325" s="231" t="s">
        <v>111</v>
      </c>
      <c r="D325" s="231" t="s">
        <v>111</v>
      </c>
      <c r="E325" s="26" t="s">
        <v>55</v>
      </c>
      <c r="F325" s="112">
        <f t="shared" ref="F325:N325" si="42">F327+F328+F329+F330+F331</f>
        <v>0</v>
      </c>
      <c r="G325" s="53">
        <f t="shared" si="42"/>
        <v>0</v>
      </c>
      <c r="H325" s="53">
        <f t="shared" si="42"/>
        <v>0</v>
      </c>
      <c r="I325" s="53">
        <f t="shared" si="42"/>
        <v>0</v>
      </c>
      <c r="J325" s="53">
        <f t="shared" si="42"/>
        <v>0</v>
      </c>
      <c r="K325" s="53">
        <f t="shared" si="42"/>
        <v>0</v>
      </c>
      <c r="L325" s="53">
        <f t="shared" si="42"/>
        <v>0</v>
      </c>
      <c r="M325" s="53">
        <f t="shared" si="42"/>
        <v>0</v>
      </c>
      <c r="N325" s="53">
        <f t="shared" si="42"/>
        <v>0</v>
      </c>
      <c r="O325" s="270"/>
    </row>
    <row r="326" spans="1:15" x14ac:dyDescent="0.2">
      <c r="A326" s="248"/>
      <c r="B326" s="193"/>
      <c r="C326" s="232"/>
      <c r="D326" s="232"/>
      <c r="E326" s="24" t="s">
        <v>48</v>
      </c>
      <c r="F326" s="111"/>
      <c r="G326" s="45"/>
      <c r="H326" s="45"/>
      <c r="I326" s="45"/>
      <c r="J326" s="45"/>
      <c r="K326" s="45"/>
      <c r="L326" s="45"/>
      <c r="M326" s="45"/>
      <c r="N326" s="46"/>
      <c r="O326" s="270"/>
    </row>
    <row r="327" spans="1:15" ht="25.5" x14ac:dyDescent="0.2">
      <c r="A327" s="248"/>
      <c r="B327" s="193"/>
      <c r="C327" s="232"/>
      <c r="D327" s="232"/>
      <c r="E327" s="25" t="s">
        <v>56</v>
      </c>
      <c r="F327" s="77">
        <v>0</v>
      </c>
      <c r="G327" s="54"/>
      <c r="H327" s="55"/>
      <c r="I327" s="54"/>
      <c r="J327" s="55"/>
      <c r="K327" s="54"/>
      <c r="L327" s="55"/>
      <c r="M327" s="54"/>
      <c r="N327" s="55"/>
      <c r="O327" s="270"/>
    </row>
    <row r="328" spans="1:15" ht="38.25" x14ac:dyDescent="0.2">
      <c r="A328" s="248"/>
      <c r="B328" s="193"/>
      <c r="C328" s="232"/>
      <c r="D328" s="232"/>
      <c r="E328" s="135" t="s">
        <v>57</v>
      </c>
      <c r="F328" s="77">
        <v>0</v>
      </c>
      <c r="G328" s="56">
        <v>0</v>
      </c>
      <c r="H328" s="58">
        <v>0</v>
      </c>
      <c r="I328" s="56">
        <v>0</v>
      </c>
      <c r="J328" s="58">
        <v>0</v>
      </c>
      <c r="K328" s="56">
        <v>0</v>
      </c>
      <c r="L328" s="58">
        <v>0</v>
      </c>
      <c r="M328" s="56"/>
      <c r="N328" s="58"/>
      <c r="O328" s="270"/>
    </row>
    <row r="329" spans="1:15" ht="38.25" x14ac:dyDescent="0.2">
      <c r="A329" s="248"/>
      <c r="B329" s="193"/>
      <c r="C329" s="232"/>
      <c r="D329" s="232"/>
      <c r="E329" s="129" t="s">
        <v>58</v>
      </c>
      <c r="F329" s="77">
        <v>0</v>
      </c>
      <c r="G329" s="37"/>
      <c r="H329" s="38"/>
      <c r="I329" s="37"/>
      <c r="J329" s="38"/>
      <c r="K329" s="37"/>
      <c r="L329" s="38"/>
      <c r="M329" s="37"/>
      <c r="N329" s="38"/>
      <c r="O329" s="270"/>
    </row>
    <row r="330" spans="1:15" ht="25.5" x14ac:dyDescent="0.2">
      <c r="A330" s="248"/>
      <c r="B330" s="193"/>
      <c r="C330" s="232"/>
      <c r="D330" s="232"/>
      <c r="E330" s="25" t="s">
        <v>59</v>
      </c>
      <c r="F330" s="77">
        <v>0</v>
      </c>
      <c r="G330" s="36"/>
      <c r="H330" s="36"/>
      <c r="I330" s="36"/>
      <c r="J330" s="36"/>
      <c r="K330" s="36"/>
      <c r="L330" s="36"/>
      <c r="M330" s="36"/>
      <c r="N330" s="36"/>
      <c r="O330" s="270"/>
    </row>
    <row r="331" spans="1:15" ht="12.75" customHeight="1" x14ac:dyDescent="0.2">
      <c r="A331" s="248"/>
      <c r="B331" s="193"/>
      <c r="C331" s="233"/>
      <c r="D331" s="233"/>
      <c r="E331" s="129" t="s">
        <v>60</v>
      </c>
      <c r="F331" s="77">
        <v>0</v>
      </c>
      <c r="G331" s="41"/>
      <c r="H331" s="43"/>
      <c r="I331" s="41"/>
      <c r="J331" s="43"/>
      <c r="K331" s="41"/>
      <c r="L331" s="43"/>
      <c r="M331" s="41"/>
      <c r="N331" s="43"/>
      <c r="O331" s="270"/>
    </row>
    <row r="332" spans="1:15" ht="12.75" customHeight="1" x14ac:dyDescent="0.2">
      <c r="A332" s="248"/>
      <c r="B332" s="192" t="s">
        <v>184</v>
      </c>
      <c r="C332" s="155" t="s">
        <v>14</v>
      </c>
      <c r="D332" s="155" t="s">
        <v>14</v>
      </c>
      <c r="E332" s="26" t="s">
        <v>55</v>
      </c>
      <c r="F332" s="112">
        <f t="shared" ref="F332:N332" si="43">F334+F335+F336+F337+F338</f>
        <v>4068.3</v>
      </c>
      <c r="G332" s="53">
        <f t="shared" si="43"/>
        <v>4068.2971499999999</v>
      </c>
      <c r="H332" s="53">
        <f t="shared" si="43"/>
        <v>99.999929946169146</v>
      </c>
      <c r="I332" s="53">
        <f t="shared" si="43"/>
        <v>4068.2971499999999</v>
      </c>
      <c r="J332" s="53">
        <f t="shared" si="43"/>
        <v>99.999929946169146</v>
      </c>
      <c r="K332" s="53">
        <f t="shared" si="43"/>
        <v>4068.2971499999999</v>
      </c>
      <c r="L332" s="53">
        <f t="shared" si="43"/>
        <v>99.999929946169146</v>
      </c>
      <c r="M332" s="53">
        <f t="shared" si="43"/>
        <v>0</v>
      </c>
      <c r="N332" s="53">
        <f t="shared" si="43"/>
        <v>0</v>
      </c>
      <c r="O332" s="270"/>
    </row>
    <row r="333" spans="1:15" x14ac:dyDescent="0.2">
      <c r="A333" s="248"/>
      <c r="B333" s="193"/>
      <c r="C333" s="156"/>
      <c r="D333" s="156"/>
      <c r="E333" s="24" t="s">
        <v>48</v>
      </c>
      <c r="F333" s="111"/>
      <c r="G333" s="45"/>
      <c r="H333" s="45"/>
      <c r="I333" s="45"/>
      <c r="J333" s="45"/>
      <c r="K333" s="45"/>
      <c r="L333" s="45"/>
      <c r="M333" s="45"/>
      <c r="N333" s="46"/>
      <c r="O333" s="270"/>
    </row>
    <row r="334" spans="1:15" ht="25.5" x14ac:dyDescent="0.2">
      <c r="A334" s="248"/>
      <c r="B334" s="193"/>
      <c r="C334" s="156"/>
      <c r="D334" s="156"/>
      <c r="E334" s="25" t="s">
        <v>56</v>
      </c>
      <c r="F334" s="77">
        <v>0</v>
      </c>
      <c r="G334" s="54"/>
      <c r="H334" s="55"/>
      <c r="I334" s="54"/>
      <c r="J334" s="55"/>
      <c r="K334" s="54"/>
      <c r="L334" s="55"/>
      <c r="M334" s="54"/>
      <c r="N334" s="55"/>
      <c r="O334" s="270"/>
    </row>
    <row r="335" spans="1:15" ht="38.25" x14ac:dyDescent="0.2">
      <c r="A335" s="248"/>
      <c r="B335" s="193"/>
      <c r="C335" s="156"/>
      <c r="D335" s="156"/>
      <c r="E335" s="135" t="s">
        <v>57</v>
      </c>
      <c r="F335" s="77">
        <v>0</v>
      </c>
      <c r="G335" s="54"/>
      <c r="H335" s="55"/>
      <c r="I335" s="54"/>
      <c r="J335" s="55"/>
      <c r="K335" s="54"/>
      <c r="L335" s="55"/>
      <c r="M335" s="54"/>
      <c r="N335" s="55"/>
      <c r="O335" s="270"/>
    </row>
    <row r="336" spans="1:15" ht="38.25" x14ac:dyDescent="0.2">
      <c r="A336" s="248"/>
      <c r="B336" s="193"/>
      <c r="C336" s="156"/>
      <c r="D336" s="156"/>
      <c r="E336" s="129" t="s">
        <v>58</v>
      </c>
      <c r="F336" s="77">
        <v>0</v>
      </c>
      <c r="G336" s="37"/>
      <c r="H336" s="38"/>
      <c r="I336" s="37"/>
      <c r="J336" s="38"/>
      <c r="K336" s="37"/>
      <c r="L336" s="38"/>
      <c r="M336" s="37"/>
      <c r="N336" s="38"/>
      <c r="O336" s="270"/>
    </row>
    <row r="337" spans="1:15" ht="25.5" x14ac:dyDescent="0.2">
      <c r="A337" s="248"/>
      <c r="B337" s="193"/>
      <c r="C337" s="156"/>
      <c r="D337" s="156"/>
      <c r="E337" s="25" t="s">
        <v>59</v>
      </c>
      <c r="F337" s="77">
        <v>4068.3</v>
      </c>
      <c r="G337" s="36">
        <f>4068.30715-0.01</f>
        <v>4068.2971499999999</v>
      </c>
      <c r="H337" s="36">
        <f>G337/F337*100</f>
        <v>99.999929946169146</v>
      </c>
      <c r="I337" s="36">
        <f>G337+0</f>
        <v>4068.2971499999999</v>
      </c>
      <c r="J337" s="36">
        <f>I337/F337*100</f>
        <v>99.999929946169146</v>
      </c>
      <c r="K337" s="36">
        <f>I337+0</f>
        <v>4068.2971499999999</v>
      </c>
      <c r="L337" s="36">
        <f>K337/F337*100</f>
        <v>99.999929946169146</v>
      </c>
      <c r="M337" s="36"/>
      <c r="N337" s="36"/>
      <c r="O337" s="270"/>
    </row>
    <row r="338" spans="1:15" ht="25.5" x14ac:dyDescent="0.2">
      <c r="A338" s="265"/>
      <c r="B338" s="193"/>
      <c r="C338" s="157"/>
      <c r="D338" s="157"/>
      <c r="E338" s="129" t="s">
        <v>60</v>
      </c>
      <c r="F338" s="77">
        <v>0</v>
      </c>
      <c r="G338" s="41"/>
      <c r="H338" s="43"/>
      <c r="I338" s="41"/>
      <c r="J338" s="43"/>
      <c r="K338" s="41"/>
      <c r="L338" s="43"/>
      <c r="M338" s="41"/>
      <c r="N338" s="43"/>
      <c r="O338" s="271"/>
    </row>
    <row r="339" spans="1:15" s="116" customFormat="1" ht="30" customHeight="1" x14ac:dyDescent="0.2">
      <c r="A339" s="317" t="s">
        <v>245</v>
      </c>
      <c r="B339" s="318"/>
      <c r="C339" s="318"/>
      <c r="D339" s="318"/>
      <c r="E339" s="318"/>
      <c r="F339" s="318"/>
      <c r="G339" s="318"/>
      <c r="H339" s="318"/>
      <c r="I339" s="318"/>
      <c r="J339" s="318"/>
      <c r="K339" s="318"/>
      <c r="L339" s="318"/>
      <c r="M339" s="318"/>
      <c r="N339" s="318"/>
      <c r="O339" s="319"/>
    </row>
    <row r="340" spans="1:15" ht="12.75" customHeight="1" x14ac:dyDescent="0.2">
      <c r="A340" s="150" t="s">
        <v>185</v>
      </c>
      <c r="B340" s="169" t="s">
        <v>186</v>
      </c>
      <c r="C340" s="170"/>
      <c r="D340" s="171"/>
      <c r="E340" s="18" t="s">
        <v>55</v>
      </c>
      <c r="F340" s="77">
        <f t="shared" ref="F340:N340" si="44">F342+F343+F344+F345+F346</f>
        <v>0</v>
      </c>
      <c r="G340" s="36">
        <f t="shared" si="44"/>
        <v>0</v>
      </c>
      <c r="H340" s="36">
        <f t="shared" si="44"/>
        <v>0</v>
      </c>
      <c r="I340" s="36">
        <f t="shared" si="44"/>
        <v>0</v>
      </c>
      <c r="J340" s="36">
        <f t="shared" si="44"/>
        <v>0</v>
      </c>
      <c r="K340" s="36">
        <f t="shared" si="44"/>
        <v>0</v>
      </c>
      <c r="L340" s="36">
        <f t="shared" si="44"/>
        <v>0</v>
      </c>
      <c r="M340" s="36">
        <f t="shared" si="44"/>
        <v>0</v>
      </c>
      <c r="N340" s="36">
        <f t="shared" si="44"/>
        <v>0</v>
      </c>
      <c r="O340" s="178"/>
    </row>
    <row r="341" spans="1:15" ht="21" customHeight="1" x14ac:dyDescent="0.2">
      <c r="A341" s="151"/>
      <c r="B341" s="172"/>
      <c r="C341" s="173"/>
      <c r="D341" s="174"/>
      <c r="E341" s="19" t="s">
        <v>48</v>
      </c>
      <c r="F341" s="109"/>
      <c r="G341" s="44"/>
      <c r="H341" s="44"/>
      <c r="I341" s="44"/>
      <c r="J341" s="44"/>
      <c r="K341" s="44"/>
      <c r="L341" s="44"/>
      <c r="M341" s="44"/>
      <c r="N341" s="44"/>
      <c r="O341" s="179"/>
    </row>
    <row r="342" spans="1:15" ht="25.5" x14ac:dyDescent="0.2">
      <c r="A342" s="151"/>
      <c r="B342" s="172"/>
      <c r="C342" s="173"/>
      <c r="D342" s="174"/>
      <c r="E342" s="20" t="s">
        <v>56</v>
      </c>
      <c r="F342" s="77">
        <v>0</v>
      </c>
      <c r="G342" s="36"/>
      <c r="H342" s="36"/>
      <c r="I342" s="36"/>
      <c r="J342" s="36"/>
      <c r="K342" s="36"/>
      <c r="L342" s="36"/>
      <c r="M342" s="36"/>
      <c r="N342" s="36"/>
      <c r="O342" s="179"/>
    </row>
    <row r="343" spans="1:15" ht="38.25" x14ac:dyDescent="0.2">
      <c r="A343" s="151"/>
      <c r="B343" s="172"/>
      <c r="C343" s="173"/>
      <c r="D343" s="174"/>
      <c r="E343" s="21" t="s">
        <v>57</v>
      </c>
      <c r="F343" s="77">
        <v>0</v>
      </c>
      <c r="G343" s="36"/>
      <c r="H343" s="36"/>
      <c r="I343" s="36"/>
      <c r="J343" s="36"/>
      <c r="K343" s="36"/>
      <c r="L343" s="36"/>
      <c r="M343" s="36"/>
      <c r="N343" s="36"/>
      <c r="O343" s="179"/>
    </row>
    <row r="344" spans="1:15" ht="44.25" customHeight="1" x14ac:dyDescent="0.2">
      <c r="A344" s="151"/>
      <c r="B344" s="172"/>
      <c r="C344" s="173"/>
      <c r="D344" s="174"/>
      <c r="E344" s="22" t="s">
        <v>58</v>
      </c>
      <c r="F344" s="77">
        <v>0</v>
      </c>
      <c r="G344" s="36"/>
      <c r="H344" s="36"/>
      <c r="I344" s="36"/>
      <c r="J344" s="36"/>
      <c r="K344" s="36"/>
      <c r="L344" s="36"/>
      <c r="M344" s="36"/>
      <c r="N344" s="36"/>
      <c r="O344" s="179"/>
    </row>
    <row r="345" spans="1:15" ht="25.5" x14ac:dyDescent="0.2">
      <c r="A345" s="151"/>
      <c r="B345" s="172"/>
      <c r="C345" s="173"/>
      <c r="D345" s="174"/>
      <c r="E345" s="20" t="s">
        <v>59</v>
      </c>
      <c r="F345" s="77">
        <f t="shared" ref="F345:N345" si="45">F352</f>
        <v>0</v>
      </c>
      <c r="G345" s="65">
        <f t="shared" si="45"/>
        <v>0</v>
      </c>
      <c r="H345" s="65">
        <f t="shared" si="45"/>
        <v>0</v>
      </c>
      <c r="I345" s="65">
        <f t="shared" si="45"/>
        <v>0</v>
      </c>
      <c r="J345" s="65">
        <f t="shared" si="45"/>
        <v>0</v>
      </c>
      <c r="K345" s="65">
        <f t="shared" si="45"/>
        <v>0</v>
      </c>
      <c r="L345" s="65">
        <f t="shared" si="45"/>
        <v>0</v>
      </c>
      <c r="M345" s="65">
        <f t="shared" si="45"/>
        <v>0</v>
      </c>
      <c r="N345" s="65">
        <f t="shared" si="45"/>
        <v>0</v>
      </c>
      <c r="O345" s="179"/>
    </row>
    <row r="346" spans="1:15" ht="30" customHeight="1" x14ac:dyDescent="0.2">
      <c r="A346" s="152"/>
      <c r="B346" s="175"/>
      <c r="C346" s="176"/>
      <c r="D346" s="177"/>
      <c r="E346" s="22" t="s">
        <v>60</v>
      </c>
      <c r="F346" s="77">
        <v>0</v>
      </c>
      <c r="G346" s="65"/>
      <c r="H346" s="65"/>
      <c r="I346" s="65"/>
      <c r="J346" s="65"/>
      <c r="K346" s="65"/>
      <c r="L346" s="65"/>
      <c r="M346" s="65"/>
      <c r="N346" s="65"/>
      <c r="O346" s="180"/>
    </row>
    <row r="347" spans="1:15" ht="12.75" customHeight="1" x14ac:dyDescent="0.2">
      <c r="A347" s="150" t="s">
        <v>187</v>
      </c>
      <c r="B347" s="192" t="s">
        <v>105</v>
      </c>
      <c r="C347" s="155" t="s">
        <v>111</v>
      </c>
      <c r="D347" s="155" t="s">
        <v>111</v>
      </c>
      <c r="E347" s="26" t="s">
        <v>55</v>
      </c>
      <c r="F347" s="112">
        <f t="shared" ref="F347:N347" si="46">F349+F350+F351+F352+F353</f>
        <v>0</v>
      </c>
      <c r="G347" s="53">
        <f t="shared" si="46"/>
        <v>0</v>
      </c>
      <c r="H347" s="53">
        <f t="shared" si="46"/>
        <v>0</v>
      </c>
      <c r="I347" s="53">
        <f t="shared" si="46"/>
        <v>0</v>
      </c>
      <c r="J347" s="53">
        <f t="shared" si="46"/>
        <v>0</v>
      </c>
      <c r="K347" s="53">
        <f t="shared" si="46"/>
        <v>0</v>
      </c>
      <c r="L347" s="53">
        <f t="shared" si="46"/>
        <v>0</v>
      </c>
      <c r="M347" s="53">
        <f t="shared" si="46"/>
        <v>0</v>
      </c>
      <c r="N347" s="53">
        <f t="shared" si="46"/>
        <v>0</v>
      </c>
      <c r="O347" s="234"/>
    </row>
    <row r="348" spans="1:15" x14ac:dyDescent="0.2">
      <c r="A348" s="151"/>
      <c r="B348" s="193"/>
      <c r="C348" s="156"/>
      <c r="D348" s="156"/>
      <c r="E348" s="24" t="s">
        <v>48</v>
      </c>
      <c r="F348" s="111"/>
      <c r="G348" s="45"/>
      <c r="H348" s="45"/>
      <c r="I348" s="45"/>
      <c r="J348" s="45"/>
      <c r="K348" s="45"/>
      <c r="L348" s="45"/>
      <c r="M348" s="45"/>
      <c r="N348" s="46"/>
      <c r="O348" s="235"/>
    </row>
    <row r="349" spans="1:15" ht="22.5" customHeight="1" x14ac:dyDescent="0.2">
      <c r="A349" s="151"/>
      <c r="B349" s="193"/>
      <c r="C349" s="156"/>
      <c r="D349" s="156"/>
      <c r="E349" s="25" t="s">
        <v>56</v>
      </c>
      <c r="F349" s="77">
        <v>0</v>
      </c>
      <c r="G349" s="54"/>
      <c r="H349" s="55"/>
      <c r="I349" s="54"/>
      <c r="J349" s="55"/>
      <c r="K349" s="54"/>
      <c r="L349" s="55"/>
      <c r="M349" s="54"/>
      <c r="N349" s="55"/>
      <c r="O349" s="235"/>
    </row>
    <row r="350" spans="1:15" ht="38.25" x14ac:dyDescent="0.2">
      <c r="A350" s="151"/>
      <c r="B350" s="193"/>
      <c r="C350" s="156"/>
      <c r="D350" s="156"/>
      <c r="E350" s="135" t="s">
        <v>57</v>
      </c>
      <c r="F350" s="77">
        <v>0</v>
      </c>
      <c r="G350" s="54"/>
      <c r="H350" s="55"/>
      <c r="I350" s="54"/>
      <c r="J350" s="55"/>
      <c r="K350" s="54"/>
      <c r="L350" s="55"/>
      <c r="M350" s="54"/>
      <c r="N350" s="55"/>
      <c r="O350" s="235"/>
    </row>
    <row r="351" spans="1:15" ht="51" customHeight="1" x14ac:dyDescent="0.2">
      <c r="A351" s="151"/>
      <c r="B351" s="193"/>
      <c r="C351" s="156"/>
      <c r="D351" s="156"/>
      <c r="E351" s="129" t="s">
        <v>58</v>
      </c>
      <c r="F351" s="77">
        <v>0</v>
      </c>
      <c r="G351" s="37"/>
      <c r="H351" s="38"/>
      <c r="I351" s="37"/>
      <c r="J351" s="38"/>
      <c r="K351" s="37"/>
      <c r="L351" s="38"/>
      <c r="M351" s="37"/>
      <c r="N351" s="38"/>
      <c r="O351" s="235"/>
    </row>
    <row r="352" spans="1:15" ht="25.5" x14ac:dyDescent="0.2">
      <c r="A352" s="151"/>
      <c r="B352" s="193"/>
      <c r="C352" s="156"/>
      <c r="D352" s="156"/>
      <c r="E352" s="25" t="s">
        <v>59</v>
      </c>
      <c r="F352" s="77">
        <v>0</v>
      </c>
      <c r="G352" s="36">
        <v>0</v>
      </c>
      <c r="H352" s="36">
        <v>0</v>
      </c>
      <c r="I352" s="36">
        <f>G352+0</f>
        <v>0</v>
      </c>
      <c r="J352" s="36">
        <v>0</v>
      </c>
      <c r="K352" s="36">
        <f>I352+0</f>
        <v>0</v>
      </c>
      <c r="L352" s="36">
        <v>0</v>
      </c>
      <c r="M352" s="36"/>
      <c r="N352" s="36"/>
      <c r="O352" s="235"/>
    </row>
    <row r="353" spans="1:15" ht="25.5" x14ac:dyDescent="0.2">
      <c r="A353" s="152"/>
      <c r="B353" s="193"/>
      <c r="C353" s="157"/>
      <c r="D353" s="157"/>
      <c r="E353" s="129" t="s">
        <v>60</v>
      </c>
      <c r="F353" s="77">
        <v>0</v>
      </c>
      <c r="G353" s="41"/>
      <c r="H353" s="43"/>
      <c r="I353" s="41"/>
      <c r="J353" s="43"/>
      <c r="K353" s="41"/>
      <c r="L353" s="43"/>
      <c r="M353" s="41"/>
      <c r="N353" s="43"/>
      <c r="O353" s="236"/>
    </row>
    <row r="354" spans="1:15" ht="15.75" customHeight="1" x14ac:dyDescent="0.2">
      <c r="A354" s="225"/>
      <c r="B354" s="226"/>
      <c r="C354" s="226"/>
      <c r="D354" s="226"/>
      <c r="E354" s="226"/>
      <c r="F354" s="226"/>
      <c r="G354" s="226"/>
      <c r="H354" s="226"/>
      <c r="I354" s="226"/>
      <c r="J354" s="226"/>
      <c r="K354" s="226"/>
      <c r="L354" s="226"/>
      <c r="M354" s="226"/>
      <c r="N354" s="226"/>
      <c r="O354" s="227"/>
    </row>
    <row r="355" spans="1:15" ht="38.25" x14ac:dyDescent="0.2">
      <c r="A355" s="222" t="s">
        <v>94</v>
      </c>
      <c r="B355" s="222"/>
      <c r="C355" s="207"/>
      <c r="D355" s="222"/>
      <c r="E355" s="23" t="s">
        <v>196</v>
      </c>
      <c r="F355" s="112">
        <f t="shared" ref="F355:N355" si="47">F357+F358+F359+F360+F361</f>
        <v>11770.8</v>
      </c>
      <c r="G355" s="53">
        <f t="shared" si="47"/>
        <v>6086.5327400000006</v>
      </c>
      <c r="H355" s="53">
        <f t="shared" si="47"/>
        <v>51.708743161042591</v>
      </c>
      <c r="I355" s="53">
        <f t="shared" si="47"/>
        <v>8068.7535499999994</v>
      </c>
      <c r="J355" s="53">
        <f t="shared" si="47"/>
        <v>68.54889684643355</v>
      </c>
      <c r="K355" s="53">
        <f t="shared" si="47"/>
        <v>9308.9088100000008</v>
      </c>
      <c r="L355" s="53">
        <f t="shared" si="47"/>
        <v>79.084758979848445</v>
      </c>
      <c r="M355" s="53">
        <f t="shared" si="47"/>
        <v>0</v>
      </c>
      <c r="N355" s="53">
        <f t="shared" si="47"/>
        <v>0</v>
      </c>
      <c r="O355" s="224"/>
    </row>
    <row r="356" spans="1:15" x14ac:dyDescent="0.2">
      <c r="A356" s="222"/>
      <c r="B356" s="222"/>
      <c r="C356" s="210"/>
      <c r="D356" s="222"/>
      <c r="E356" s="24" t="s">
        <v>48</v>
      </c>
      <c r="F356" s="111"/>
      <c r="G356" s="45"/>
      <c r="H356" s="45"/>
      <c r="I356" s="45"/>
      <c r="J356" s="45"/>
      <c r="K356" s="45"/>
      <c r="L356" s="45"/>
      <c r="M356" s="45"/>
      <c r="N356" s="46"/>
      <c r="O356" s="224"/>
    </row>
    <row r="357" spans="1:15" ht="25.5" x14ac:dyDescent="0.2">
      <c r="A357" s="222"/>
      <c r="B357" s="222"/>
      <c r="C357" s="210"/>
      <c r="D357" s="222"/>
      <c r="E357" s="25" t="s">
        <v>56</v>
      </c>
      <c r="F357" s="77">
        <f>F174+F182+F192+F201+F209+F217+F225+F233+F241+F349+F282+F290+F298+F334</f>
        <v>0</v>
      </c>
      <c r="G357" s="37"/>
      <c r="H357" s="38"/>
      <c r="I357" s="37"/>
      <c r="J357" s="38"/>
      <c r="K357" s="37"/>
      <c r="L357" s="38"/>
      <c r="M357" s="37"/>
      <c r="N357" s="38"/>
      <c r="O357" s="224"/>
    </row>
    <row r="358" spans="1:15" ht="38.25" x14ac:dyDescent="0.2">
      <c r="A358" s="222"/>
      <c r="B358" s="222"/>
      <c r="C358" s="210"/>
      <c r="D358" s="222"/>
      <c r="E358" s="135" t="s">
        <v>57</v>
      </c>
      <c r="F358" s="77">
        <f>F175+F183+F193+F202+F210+F218+F226+F234+F242+F350+F283+F291+F299+F335</f>
        <v>0</v>
      </c>
      <c r="G358" s="36"/>
      <c r="H358" s="36"/>
      <c r="I358" s="36"/>
      <c r="J358" s="36"/>
      <c r="K358" s="36"/>
      <c r="L358" s="36"/>
      <c r="M358" s="36"/>
      <c r="N358" s="36"/>
      <c r="O358" s="224"/>
    </row>
    <row r="359" spans="1:15" ht="38.25" x14ac:dyDescent="0.2">
      <c r="A359" s="222"/>
      <c r="B359" s="222"/>
      <c r="C359" s="210"/>
      <c r="D359" s="222"/>
      <c r="E359" s="129" t="s">
        <v>58</v>
      </c>
      <c r="F359" s="77">
        <f>F176+F184+F194+F203+F211+F219+F227+F235+F243+F351+F284+F292+F300+F336</f>
        <v>0</v>
      </c>
      <c r="G359" s="41"/>
      <c r="H359" s="43"/>
      <c r="I359" s="41"/>
      <c r="J359" s="43"/>
      <c r="K359" s="41"/>
      <c r="L359" s="43"/>
      <c r="M359" s="41"/>
      <c r="N359" s="43"/>
      <c r="O359" s="224"/>
    </row>
    <row r="360" spans="1:15" ht="25.5" x14ac:dyDescent="0.2">
      <c r="A360" s="222"/>
      <c r="B360" s="222"/>
      <c r="C360" s="210"/>
      <c r="D360" s="222"/>
      <c r="E360" s="25" t="s">
        <v>59</v>
      </c>
      <c r="F360" s="77">
        <f>F170+F252+F309+F345</f>
        <v>11770.8</v>
      </c>
      <c r="G360" s="36">
        <f>G170+G252+G309+G345</f>
        <v>6086.5327400000006</v>
      </c>
      <c r="H360" s="36">
        <f>G360/F360*100</f>
        <v>51.708743161042591</v>
      </c>
      <c r="I360" s="36">
        <f>I170+I252+I309+I345</f>
        <v>8068.7535499999994</v>
      </c>
      <c r="J360" s="36">
        <f>I360/F360*100</f>
        <v>68.54889684643355</v>
      </c>
      <c r="K360" s="36">
        <f>K170+K252+K309+K345</f>
        <v>9308.9088100000008</v>
      </c>
      <c r="L360" s="36">
        <f>K360/F360*100</f>
        <v>79.084758979848445</v>
      </c>
      <c r="M360" s="36">
        <f>M170+M252+M309+M345</f>
        <v>0</v>
      </c>
      <c r="N360" s="36">
        <f>M360/F360*100</f>
        <v>0</v>
      </c>
      <c r="O360" s="224"/>
    </row>
    <row r="361" spans="1:15" ht="25.5" x14ac:dyDescent="0.2">
      <c r="A361" s="223"/>
      <c r="B361" s="223"/>
      <c r="C361" s="210"/>
      <c r="D361" s="223"/>
      <c r="E361" s="135" t="s">
        <v>60</v>
      </c>
      <c r="F361" s="77">
        <f>F178+F186+F196+F205+F213+F221+F229+F237+F245+F353+F294+F302+F338</f>
        <v>0</v>
      </c>
      <c r="G361" s="47"/>
      <c r="H361" s="49"/>
      <c r="I361" s="47"/>
      <c r="J361" s="49"/>
      <c r="K361" s="47"/>
      <c r="L361" s="49"/>
      <c r="M361" s="47"/>
      <c r="N361" s="49"/>
      <c r="O361" s="224"/>
    </row>
    <row r="362" spans="1:15" ht="17.25" customHeight="1" x14ac:dyDescent="0.2">
      <c r="A362" s="165" t="s">
        <v>188</v>
      </c>
      <c r="B362" s="166"/>
      <c r="C362" s="166"/>
      <c r="D362" s="166"/>
      <c r="E362" s="166"/>
      <c r="F362" s="166"/>
      <c r="G362" s="219"/>
      <c r="H362" s="219"/>
      <c r="I362" s="219"/>
      <c r="J362" s="219"/>
      <c r="K362" s="219"/>
      <c r="L362" s="219"/>
      <c r="M362" s="219"/>
      <c r="N362" s="219"/>
      <c r="O362" s="220"/>
    </row>
    <row r="363" spans="1:15" ht="17.25" customHeight="1" x14ac:dyDescent="0.2">
      <c r="A363" s="165" t="s">
        <v>189</v>
      </c>
      <c r="B363" s="166"/>
      <c r="C363" s="166"/>
      <c r="D363" s="166"/>
      <c r="E363" s="166"/>
      <c r="F363" s="166"/>
      <c r="G363" s="167"/>
      <c r="H363" s="167"/>
      <c r="I363" s="167"/>
      <c r="J363" s="167"/>
      <c r="K363" s="167"/>
      <c r="L363" s="167"/>
      <c r="M363" s="167"/>
      <c r="N363" s="272"/>
      <c r="O363" s="220"/>
    </row>
    <row r="364" spans="1:15" ht="12.75" customHeight="1" x14ac:dyDescent="0.2">
      <c r="A364" s="150" t="s">
        <v>190</v>
      </c>
      <c r="B364" s="169" t="s">
        <v>191</v>
      </c>
      <c r="C364" s="170"/>
      <c r="D364" s="171"/>
      <c r="E364" s="18" t="s">
        <v>55</v>
      </c>
      <c r="F364" s="77">
        <f t="shared" ref="F364:N364" si="48">F366+F367+F368+F369+F370</f>
        <v>0</v>
      </c>
      <c r="G364" s="36">
        <f t="shared" si="48"/>
        <v>0</v>
      </c>
      <c r="H364" s="36">
        <f t="shared" si="48"/>
        <v>0</v>
      </c>
      <c r="I364" s="36">
        <f t="shared" si="48"/>
        <v>0</v>
      </c>
      <c r="J364" s="36">
        <f t="shared" si="48"/>
        <v>0</v>
      </c>
      <c r="K364" s="36">
        <f t="shared" si="48"/>
        <v>0</v>
      </c>
      <c r="L364" s="36">
        <f t="shared" si="48"/>
        <v>0</v>
      </c>
      <c r="M364" s="36">
        <f t="shared" si="48"/>
        <v>0</v>
      </c>
      <c r="N364" s="36">
        <f t="shared" si="48"/>
        <v>0</v>
      </c>
      <c r="O364" s="178"/>
    </row>
    <row r="365" spans="1:15" ht="21" customHeight="1" x14ac:dyDescent="0.2">
      <c r="A365" s="151"/>
      <c r="B365" s="172"/>
      <c r="C365" s="173"/>
      <c r="D365" s="174"/>
      <c r="E365" s="19" t="s">
        <v>48</v>
      </c>
      <c r="F365" s="109"/>
      <c r="G365" s="44"/>
      <c r="H365" s="44"/>
      <c r="I365" s="44"/>
      <c r="J365" s="44"/>
      <c r="K365" s="44"/>
      <c r="L365" s="44"/>
      <c r="M365" s="44"/>
      <c r="N365" s="44"/>
      <c r="O365" s="179"/>
    </row>
    <row r="366" spans="1:15" ht="25.5" x14ac:dyDescent="0.2">
      <c r="A366" s="151"/>
      <c r="B366" s="172"/>
      <c r="C366" s="173"/>
      <c r="D366" s="174"/>
      <c r="E366" s="20" t="s">
        <v>56</v>
      </c>
      <c r="F366" s="77">
        <v>0</v>
      </c>
      <c r="G366" s="36"/>
      <c r="H366" s="36"/>
      <c r="I366" s="36"/>
      <c r="J366" s="36"/>
      <c r="K366" s="36"/>
      <c r="L366" s="36"/>
      <c r="M366" s="36"/>
      <c r="N366" s="36"/>
      <c r="O366" s="179"/>
    </row>
    <row r="367" spans="1:15" ht="38.25" x14ac:dyDescent="0.2">
      <c r="A367" s="151"/>
      <c r="B367" s="172"/>
      <c r="C367" s="173"/>
      <c r="D367" s="174"/>
      <c r="E367" s="21" t="s">
        <v>57</v>
      </c>
      <c r="F367" s="77">
        <v>0</v>
      </c>
      <c r="G367" s="36"/>
      <c r="H367" s="36"/>
      <c r="I367" s="36"/>
      <c r="J367" s="36"/>
      <c r="K367" s="36"/>
      <c r="L367" s="36"/>
      <c r="M367" s="36"/>
      <c r="N367" s="36"/>
      <c r="O367" s="179"/>
    </row>
    <row r="368" spans="1:15" ht="44.25" customHeight="1" x14ac:dyDescent="0.2">
      <c r="A368" s="151"/>
      <c r="B368" s="172"/>
      <c r="C368" s="173"/>
      <c r="D368" s="174"/>
      <c r="E368" s="22" t="s">
        <v>58</v>
      </c>
      <c r="F368" s="77">
        <v>0</v>
      </c>
      <c r="G368" s="36"/>
      <c r="H368" s="36"/>
      <c r="I368" s="36"/>
      <c r="J368" s="36"/>
      <c r="K368" s="36"/>
      <c r="L368" s="36"/>
      <c r="M368" s="36"/>
      <c r="N368" s="36"/>
      <c r="O368" s="179"/>
    </row>
    <row r="369" spans="1:15" ht="25.5" x14ac:dyDescent="0.2">
      <c r="A369" s="151"/>
      <c r="B369" s="172"/>
      <c r="C369" s="173"/>
      <c r="D369" s="174"/>
      <c r="E369" s="20" t="s">
        <v>59</v>
      </c>
      <c r="F369" s="77">
        <f t="shared" ref="F369:N369" si="49">F376</f>
        <v>0</v>
      </c>
      <c r="G369" s="65">
        <f t="shared" si="49"/>
        <v>0</v>
      </c>
      <c r="H369" s="65">
        <f t="shared" si="49"/>
        <v>0</v>
      </c>
      <c r="I369" s="65">
        <f t="shared" si="49"/>
        <v>0</v>
      </c>
      <c r="J369" s="65">
        <f t="shared" si="49"/>
        <v>0</v>
      </c>
      <c r="K369" s="65">
        <f t="shared" si="49"/>
        <v>0</v>
      </c>
      <c r="L369" s="65">
        <f t="shared" si="49"/>
        <v>0</v>
      </c>
      <c r="M369" s="65">
        <f t="shared" si="49"/>
        <v>0</v>
      </c>
      <c r="N369" s="65">
        <f t="shared" si="49"/>
        <v>0</v>
      </c>
      <c r="O369" s="179"/>
    </row>
    <row r="370" spans="1:15" ht="30" customHeight="1" x14ac:dyDescent="0.2">
      <c r="A370" s="152"/>
      <c r="B370" s="175"/>
      <c r="C370" s="176"/>
      <c r="D370" s="177"/>
      <c r="E370" s="22" t="s">
        <v>60</v>
      </c>
      <c r="F370" s="77">
        <v>0</v>
      </c>
      <c r="G370" s="36"/>
      <c r="H370" s="36"/>
      <c r="I370" s="36"/>
      <c r="J370" s="36"/>
      <c r="K370" s="36"/>
      <c r="L370" s="36"/>
      <c r="M370" s="36"/>
      <c r="N370" s="36"/>
      <c r="O370" s="180"/>
    </row>
    <row r="371" spans="1:15" ht="12.75" customHeight="1" x14ac:dyDescent="0.2">
      <c r="A371" s="150" t="s">
        <v>192</v>
      </c>
      <c r="B371" s="192" t="s">
        <v>193</v>
      </c>
      <c r="C371" s="155" t="s">
        <v>111</v>
      </c>
      <c r="D371" s="155" t="s">
        <v>111</v>
      </c>
      <c r="E371" s="26" t="s">
        <v>55</v>
      </c>
      <c r="F371" s="112">
        <f t="shared" ref="F371:N371" si="50">F373+F374+F375+F376+F377</f>
        <v>0</v>
      </c>
      <c r="G371" s="53">
        <f t="shared" si="50"/>
        <v>0</v>
      </c>
      <c r="H371" s="53">
        <f t="shared" si="50"/>
        <v>0</v>
      </c>
      <c r="I371" s="53">
        <f t="shared" si="50"/>
        <v>0</v>
      </c>
      <c r="J371" s="53">
        <f t="shared" si="50"/>
        <v>0</v>
      </c>
      <c r="K371" s="53">
        <f t="shared" si="50"/>
        <v>0</v>
      </c>
      <c r="L371" s="53">
        <f t="shared" si="50"/>
        <v>0</v>
      </c>
      <c r="M371" s="53">
        <f t="shared" si="50"/>
        <v>0</v>
      </c>
      <c r="N371" s="53">
        <f t="shared" si="50"/>
        <v>0</v>
      </c>
      <c r="O371" s="185"/>
    </row>
    <row r="372" spans="1:15" x14ac:dyDescent="0.2">
      <c r="A372" s="151"/>
      <c r="B372" s="193"/>
      <c r="C372" s="156"/>
      <c r="D372" s="156"/>
      <c r="E372" s="24" t="s">
        <v>48</v>
      </c>
      <c r="F372" s="111"/>
      <c r="G372" s="45"/>
      <c r="H372" s="45"/>
      <c r="I372" s="45"/>
      <c r="J372" s="45"/>
      <c r="K372" s="45"/>
      <c r="L372" s="45"/>
      <c r="M372" s="45"/>
      <c r="N372" s="46"/>
      <c r="O372" s="185"/>
    </row>
    <row r="373" spans="1:15" ht="25.5" x14ac:dyDescent="0.2">
      <c r="A373" s="151"/>
      <c r="B373" s="193"/>
      <c r="C373" s="156"/>
      <c r="D373" s="156"/>
      <c r="E373" s="25" t="s">
        <v>56</v>
      </c>
      <c r="F373" s="77">
        <v>0</v>
      </c>
      <c r="G373" s="54"/>
      <c r="H373" s="55"/>
      <c r="I373" s="54"/>
      <c r="J373" s="55"/>
      <c r="K373" s="54"/>
      <c r="L373" s="55"/>
      <c r="M373" s="54"/>
      <c r="N373" s="55"/>
      <c r="O373" s="185"/>
    </row>
    <row r="374" spans="1:15" ht="38.25" x14ac:dyDescent="0.2">
      <c r="A374" s="151"/>
      <c r="B374" s="193"/>
      <c r="C374" s="156"/>
      <c r="D374" s="156"/>
      <c r="E374" s="135" t="s">
        <v>57</v>
      </c>
      <c r="F374" s="77">
        <v>0</v>
      </c>
      <c r="G374" s="54"/>
      <c r="H374" s="55"/>
      <c r="I374" s="54"/>
      <c r="J374" s="55"/>
      <c r="K374" s="54"/>
      <c r="L374" s="55"/>
      <c r="M374" s="54"/>
      <c r="N374" s="55"/>
      <c r="O374" s="185"/>
    </row>
    <row r="375" spans="1:15" ht="38.25" x14ac:dyDescent="0.2">
      <c r="A375" s="151"/>
      <c r="B375" s="193"/>
      <c r="C375" s="156"/>
      <c r="D375" s="156"/>
      <c r="E375" s="129" t="s">
        <v>58</v>
      </c>
      <c r="F375" s="77">
        <v>0</v>
      </c>
      <c r="G375" s="37"/>
      <c r="H375" s="38"/>
      <c r="I375" s="37"/>
      <c r="J375" s="38"/>
      <c r="K375" s="37"/>
      <c r="L375" s="38"/>
      <c r="M375" s="37"/>
      <c r="N375" s="38"/>
      <c r="O375" s="185"/>
    </row>
    <row r="376" spans="1:15" ht="25.5" x14ac:dyDescent="0.2">
      <c r="A376" s="151"/>
      <c r="B376" s="193"/>
      <c r="C376" s="156"/>
      <c r="D376" s="156"/>
      <c r="E376" s="25" t="s">
        <v>59</v>
      </c>
      <c r="F376" s="77">
        <v>0</v>
      </c>
      <c r="G376" s="36">
        <v>0</v>
      </c>
      <c r="H376" s="36">
        <v>0</v>
      </c>
      <c r="I376" s="36">
        <f>G376+0</f>
        <v>0</v>
      </c>
      <c r="J376" s="36">
        <v>0</v>
      </c>
      <c r="K376" s="36">
        <f>I376+0</f>
        <v>0</v>
      </c>
      <c r="L376" s="36">
        <v>0</v>
      </c>
      <c r="M376" s="36"/>
      <c r="N376" s="36"/>
      <c r="O376" s="185"/>
    </row>
    <row r="377" spans="1:15" ht="25.5" x14ac:dyDescent="0.2">
      <c r="A377" s="152"/>
      <c r="B377" s="193"/>
      <c r="C377" s="157"/>
      <c r="D377" s="157"/>
      <c r="E377" s="129" t="s">
        <v>60</v>
      </c>
      <c r="F377" s="77">
        <v>0</v>
      </c>
      <c r="G377" s="41"/>
      <c r="H377" s="43"/>
      <c r="I377" s="41"/>
      <c r="J377" s="43"/>
      <c r="K377" s="41"/>
      <c r="L377" s="43"/>
      <c r="M377" s="41"/>
      <c r="N377" s="43"/>
      <c r="O377" s="185"/>
    </row>
    <row r="378" spans="1:15" ht="15.75" customHeight="1" x14ac:dyDescent="0.2">
      <c r="A378" s="225"/>
      <c r="B378" s="226"/>
      <c r="C378" s="226"/>
      <c r="D378" s="226"/>
      <c r="E378" s="226"/>
      <c r="F378" s="226"/>
      <c r="G378" s="226"/>
      <c r="H378" s="226"/>
      <c r="I378" s="226"/>
      <c r="J378" s="226"/>
      <c r="K378" s="226"/>
      <c r="L378" s="226"/>
      <c r="M378" s="226"/>
      <c r="N378" s="226"/>
      <c r="O378" s="227"/>
    </row>
    <row r="379" spans="1:15" ht="38.25" x14ac:dyDescent="0.2">
      <c r="A379" s="207" t="s">
        <v>194</v>
      </c>
      <c r="B379" s="208"/>
      <c r="C379" s="278"/>
      <c r="D379" s="279"/>
      <c r="E379" s="23" t="s">
        <v>195</v>
      </c>
      <c r="F379" s="112">
        <f t="shared" ref="F379:N379" si="51">F381+F382+F383+F384+F385</f>
        <v>0</v>
      </c>
      <c r="G379" s="53">
        <f t="shared" si="51"/>
        <v>0</v>
      </c>
      <c r="H379" s="53">
        <f t="shared" si="51"/>
        <v>0</v>
      </c>
      <c r="I379" s="53">
        <f t="shared" si="51"/>
        <v>0</v>
      </c>
      <c r="J379" s="53">
        <f t="shared" si="51"/>
        <v>0</v>
      </c>
      <c r="K379" s="53">
        <f t="shared" si="51"/>
        <v>0</v>
      </c>
      <c r="L379" s="53">
        <f t="shared" si="51"/>
        <v>0</v>
      </c>
      <c r="M379" s="53">
        <f t="shared" si="51"/>
        <v>0</v>
      </c>
      <c r="N379" s="53">
        <f t="shared" si="51"/>
        <v>0</v>
      </c>
      <c r="O379" s="224"/>
    </row>
    <row r="380" spans="1:15" x14ac:dyDescent="0.2">
      <c r="A380" s="210"/>
      <c r="B380" s="211"/>
      <c r="C380" s="280"/>
      <c r="D380" s="281"/>
      <c r="E380" s="24" t="s">
        <v>48</v>
      </c>
      <c r="F380" s="111"/>
      <c r="G380" s="45"/>
      <c r="H380" s="45"/>
      <c r="I380" s="45"/>
      <c r="J380" s="45"/>
      <c r="K380" s="45"/>
      <c r="L380" s="45"/>
      <c r="M380" s="45"/>
      <c r="N380" s="46"/>
      <c r="O380" s="224"/>
    </row>
    <row r="381" spans="1:15" ht="25.5" x14ac:dyDescent="0.2">
      <c r="A381" s="210"/>
      <c r="B381" s="211"/>
      <c r="C381" s="280"/>
      <c r="D381" s="281"/>
      <c r="E381" s="25" t="s">
        <v>56</v>
      </c>
      <c r="F381" s="77">
        <f>F366</f>
        <v>0</v>
      </c>
      <c r="G381" s="37"/>
      <c r="H381" s="38"/>
      <c r="I381" s="37"/>
      <c r="J381" s="38"/>
      <c r="K381" s="37"/>
      <c r="L381" s="38"/>
      <c r="M381" s="37"/>
      <c r="N381" s="38"/>
      <c r="O381" s="224"/>
    </row>
    <row r="382" spans="1:15" ht="38.25" x14ac:dyDescent="0.2">
      <c r="A382" s="210"/>
      <c r="B382" s="211"/>
      <c r="C382" s="280"/>
      <c r="D382" s="281"/>
      <c r="E382" s="135" t="s">
        <v>57</v>
      </c>
      <c r="F382" s="77">
        <f>F367</f>
        <v>0</v>
      </c>
      <c r="G382" s="36"/>
      <c r="H382" s="36"/>
      <c r="I382" s="36"/>
      <c r="J382" s="36"/>
      <c r="K382" s="36"/>
      <c r="L382" s="36"/>
      <c r="M382" s="36"/>
      <c r="N382" s="36"/>
      <c r="O382" s="224"/>
    </row>
    <row r="383" spans="1:15" ht="38.25" x14ac:dyDescent="0.2">
      <c r="A383" s="210"/>
      <c r="B383" s="211"/>
      <c r="C383" s="280"/>
      <c r="D383" s="281"/>
      <c r="E383" s="129" t="s">
        <v>58</v>
      </c>
      <c r="F383" s="77">
        <f>F368</f>
        <v>0</v>
      </c>
      <c r="G383" s="41"/>
      <c r="H383" s="43"/>
      <c r="I383" s="41"/>
      <c r="J383" s="43"/>
      <c r="K383" s="41"/>
      <c r="L383" s="43"/>
      <c r="M383" s="41"/>
      <c r="N383" s="43"/>
      <c r="O383" s="224"/>
    </row>
    <row r="384" spans="1:15" ht="25.5" x14ac:dyDescent="0.2">
      <c r="A384" s="210"/>
      <c r="B384" s="211"/>
      <c r="C384" s="280"/>
      <c r="D384" s="281"/>
      <c r="E384" s="25" t="s">
        <v>59</v>
      </c>
      <c r="F384" s="77">
        <f>F369</f>
        <v>0</v>
      </c>
      <c r="G384" s="36">
        <f t="shared" ref="G384:N384" si="52">G369</f>
        <v>0</v>
      </c>
      <c r="H384" s="36">
        <f t="shared" si="52"/>
        <v>0</v>
      </c>
      <c r="I384" s="36">
        <f t="shared" si="52"/>
        <v>0</v>
      </c>
      <c r="J384" s="36">
        <f t="shared" si="52"/>
        <v>0</v>
      </c>
      <c r="K384" s="36">
        <f t="shared" si="52"/>
        <v>0</v>
      </c>
      <c r="L384" s="36">
        <f t="shared" si="52"/>
        <v>0</v>
      </c>
      <c r="M384" s="36">
        <f t="shared" si="52"/>
        <v>0</v>
      </c>
      <c r="N384" s="36">
        <f t="shared" si="52"/>
        <v>0</v>
      </c>
      <c r="O384" s="224"/>
    </row>
    <row r="385" spans="1:34" ht="25.5" x14ac:dyDescent="0.2">
      <c r="A385" s="213"/>
      <c r="B385" s="214"/>
      <c r="C385" s="282"/>
      <c r="D385" s="283"/>
      <c r="E385" s="135" t="s">
        <v>60</v>
      </c>
      <c r="F385" s="77">
        <f>F370</f>
        <v>0</v>
      </c>
      <c r="G385" s="42"/>
      <c r="H385" s="51"/>
      <c r="I385" s="42"/>
      <c r="J385" s="51"/>
      <c r="K385" s="42"/>
      <c r="L385" s="51"/>
      <c r="M385" s="42"/>
      <c r="N385" s="51"/>
      <c r="O385" s="224"/>
    </row>
    <row r="386" spans="1:34" x14ac:dyDescent="0.2">
      <c r="A386" s="130"/>
      <c r="B386" s="131"/>
      <c r="C386" s="133"/>
      <c r="D386" s="132"/>
      <c r="E386" s="135"/>
      <c r="F386" s="77"/>
      <c r="G386" s="68"/>
      <c r="H386" s="49"/>
      <c r="I386" s="68"/>
      <c r="J386" s="49"/>
      <c r="K386" s="68"/>
      <c r="L386" s="49"/>
      <c r="M386" s="68"/>
      <c r="N386" s="49"/>
      <c r="O386" s="134"/>
    </row>
    <row r="387" spans="1:34" ht="25.5" customHeight="1" x14ac:dyDescent="0.2">
      <c r="A387" s="284" t="s">
        <v>66</v>
      </c>
      <c r="B387" s="285"/>
      <c r="C387" s="285"/>
      <c r="D387" s="286"/>
      <c r="E387" s="27" t="s">
        <v>67</v>
      </c>
      <c r="F387" s="113">
        <f t="shared" ref="F387:N387" si="53">SUM(F389:F393)</f>
        <v>13011.099999999999</v>
      </c>
      <c r="G387" s="57">
        <f t="shared" si="53"/>
        <v>6161.2573600000005</v>
      </c>
      <c r="H387" s="57">
        <f t="shared" si="53"/>
        <v>47.353854478099478</v>
      </c>
      <c r="I387" s="57">
        <f t="shared" si="53"/>
        <v>8164.4781699999994</v>
      </c>
      <c r="J387" s="57">
        <f t="shared" si="53"/>
        <v>62.750099299828612</v>
      </c>
      <c r="K387" s="57">
        <f t="shared" si="53"/>
        <v>9668.7176800000016</v>
      </c>
      <c r="L387" s="57">
        <f t="shared" si="53"/>
        <v>74.311300966098187</v>
      </c>
      <c r="M387" s="57">
        <f t="shared" si="53"/>
        <v>0</v>
      </c>
      <c r="N387" s="57">
        <f t="shared" si="53"/>
        <v>0</v>
      </c>
      <c r="O387" s="293"/>
    </row>
    <row r="388" spans="1:34" x14ac:dyDescent="0.2">
      <c r="A388" s="287"/>
      <c r="B388" s="288"/>
      <c r="C388" s="288"/>
      <c r="D388" s="289"/>
      <c r="E388" s="24" t="s">
        <v>48</v>
      </c>
      <c r="F388" s="111"/>
      <c r="G388" s="45"/>
      <c r="H388" s="46"/>
      <c r="I388" s="45"/>
      <c r="J388" s="45"/>
      <c r="K388" s="45"/>
      <c r="L388" s="45"/>
      <c r="M388" s="45"/>
      <c r="N388" s="46"/>
      <c r="O388" s="294"/>
    </row>
    <row r="389" spans="1:34" ht="25.5" x14ac:dyDescent="0.2">
      <c r="A389" s="287"/>
      <c r="B389" s="288"/>
      <c r="C389" s="288"/>
      <c r="D389" s="289"/>
      <c r="E389" s="25" t="s">
        <v>56</v>
      </c>
      <c r="F389" s="77">
        <f>F110+F158+F357</f>
        <v>0</v>
      </c>
      <c r="G389" s="41"/>
      <c r="H389" s="43"/>
      <c r="I389" s="41"/>
      <c r="J389" s="43"/>
      <c r="K389" s="41"/>
      <c r="L389" s="43"/>
      <c r="M389" s="41"/>
      <c r="N389" s="43"/>
      <c r="O389" s="293"/>
    </row>
    <row r="390" spans="1:34" ht="48.75" customHeight="1" x14ac:dyDescent="0.2">
      <c r="A390" s="287"/>
      <c r="B390" s="288"/>
      <c r="C390" s="288"/>
      <c r="D390" s="289"/>
      <c r="E390" s="129" t="s">
        <v>57</v>
      </c>
      <c r="F390" s="77">
        <f>F111+F159+F358</f>
        <v>0</v>
      </c>
      <c r="G390" s="42"/>
      <c r="H390" s="43"/>
      <c r="I390" s="42"/>
      <c r="J390" s="43"/>
      <c r="K390" s="42"/>
      <c r="L390" s="43"/>
      <c r="M390" s="42"/>
      <c r="N390" s="43"/>
      <c r="O390" s="293"/>
    </row>
    <row r="391" spans="1:34" ht="38.25" x14ac:dyDescent="0.2">
      <c r="A391" s="287"/>
      <c r="B391" s="288"/>
      <c r="C391" s="288"/>
      <c r="D391" s="289"/>
      <c r="E391" s="129" t="s">
        <v>58</v>
      </c>
      <c r="F391" s="77">
        <f>F112+F160+F359</f>
        <v>0</v>
      </c>
      <c r="G391" s="42"/>
      <c r="H391" s="43"/>
      <c r="I391" s="42"/>
      <c r="J391" s="43"/>
      <c r="K391" s="42"/>
      <c r="L391" s="43"/>
      <c r="M391" s="42"/>
      <c r="N391" s="43"/>
      <c r="O391" s="293"/>
    </row>
    <row r="392" spans="1:34" ht="25.5" x14ac:dyDescent="0.2">
      <c r="A392" s="287"/>
      <c r="B392" s="288"/>
      <c r="C392" s="288"/>
      <c r="D392" s="289"/>
      <c r="E392" s="25" t="s">
        <v>59</v>
      </c>
      <c r="F392" s="77">
        <f>F113+F161+F360+F384-0.1+0.1</f>
        <v>13011.099999999999</v>
      </c>
      <c r="G392" s="36">
        <f>G113+G161+G360+G384+0.01</f>
        <v>6161.2573600000005</v>
      </c>
      <c r="H392" s="36">
        <f>G392/F392*100</f>
        <v>47.353854478099478</v>
      </c>
      <c r="I392" s="36">
        <f>I113+I161+I360+I384+0.01</f>
        <v>8164.4781699999994</v>
      </c>
      <c r="J392" s="36">
        <f>I392/F392*100</f>
        <v>62.750099299828612</v>
      </c>
      <c r="K392" s="36">
        <f>K113+K161+K360+K384</f>
        <v>9668.7176800000016</v>
      </c>
      <c r="L392" s="36">
        <f>K392/F392*100</f>
        <v>74.311300966098187</v>
      </c>
      <c r="M392" s="36">
        <f>M113+M161+M360+M384</f>
        <v>0</v>
      </c>
      <c r="N392" s="36">
        <f>M392/F392*100</f>
        <v>0</v>
      </c>
      <c r="O392" s="293"/>
    </row>
    <row r="393" spans="1:34" ht="25.5" x14ac:dyDescent="0.2">
      <c r="A393" s="290"/>
      <c r="B393" s="291"/>
      <c r="C393" s="291"/>
      <c r="D393" s="292"/>
      <c r="E393" s="129" t="s">
        <v>60</v>
      </c>
      <c r="F393" s="77">
        <f>F114+F162+F361</f>
        <v>0</v>
      </c>
      <c r="G393" s="42"/>
      <c r="H393" s="43"/>
      <c r="I393" s="42"/>
      <c r="J393" s="43"/>
      <c r="K393" s="42"/>
      <c r="L393" s="43"/>
      <c r="M393" s="42"/>
      <c r="N393" s="43"/>
      <c r="O393" s="293"/>
    </row>
    <row r="396" spans="1:34" s="64" customFormat="1" ht="15.75" customHeight="1" x14ac:dyDescent="0.25">
      <c r="A396" s="145" t="s">
        <v>68</v>
      </c>
      <c r="B396" s="273"/>
      <c r="C396" s="29" t="s">
        <v>95</v>
      </c>
      <c r="D396" s="30"/>
      <c r="E396" s="31"/>
      <c r="F396" s="114"/>
      <c r="G396" s="33"/>
      <c r="H396" s="33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</row>
    <row r="397" spans="1:34" s="64" customFormat="1" ht="15.75" x14ac:dyDescent="0.25">
      <c r="A397" s="33"/>
      <c r="B397" s="33"/>
      <c r="C397" s="6" t="s">
        <v>69</v>
      </c>
      <c r="D397" s="33"/>
      <c r="E397" s="33"/>
      <c r="F397" s="115"/>
      <c r="G397" s="33"/>
      <c r="H397" s="33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</row>
    <row r="398" spans="1:34" s="64" customFormat="1" ht="46.5" customHeight="1" x14ac:dyDescent="0.25">
      <c r="A398" s="145" t="s">
        <v>70</v>
      </c>
      <c r="B398" s="273"/>
      <c r="C398" s="274" t="s">
        <v>96</v>
      </c>
      <c r="D398" s="274"/>
      <c r="E398" s="275"/>
      <c r="F398" s="276" t="s">
        <v>95</v>
      </c>
      <c r="G398" s="277"/>
      <c r="H398" s="33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</row>
    <row r="399" spans="1:34" s="64" customFormat="1" ht="15.75" x14ac:dyDescent="0.25">
      <c r="A399" s="33"/>
      <c r="B399" s="33"/>
      <c r="C399" s="6" t="s">
        <v>117</v>
      </c>
      <c r="D399" s="33"/>
      <c r="E399" s="33"/>
      <c r="F399" s="115"/>
      <c r="G399" s="33"/>
      <c r="H399" s="33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</row>
    <row r="400" spans="1:34" s="64" customFormat="1" ht="15.75" x14ac:dyDescent="0.25">
      <c r="A400" s="33"/>
      <c r="B400" s="33"/>
      <c r="C400" s="6"/>
      <c r="D400" s="33"/>
      <c r="E400" s="33"/>
      <c r="F400" s="115"/>
      <c r="G400" s="33"/>
      <c r="H400" s="33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</row>
    <row r="401" spans="1:34" s="64" customFormat="1" ht="15.75" x14ac:dyDescent="0.25">
      <c r="A401" s="6"/>
      <c r="B401" s="6" t="s">
        <v>71</v>
      </c>
      <c r="C401" s="29" t="s">
        <v>97</v>
      </c>
      <c r="D401" s="29"/>
      <c r="E401" s="6"/>
      <c r="F401" s="103"/>
      <c r="G401" s="6"/>
      <c r="H401" s="33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</row>
    <row r="402" spans="1:34" s="64" customFormat="1" ht="15.75" x14ac:dyDescent="0.25">
      <c r="A402" s="6"/>
      <c r="B402" s="6"/>
      <c r="C402" s="6"/>
      <c r="D402" s="6"/>
      <c r="E402" s="6"/>
      <c r="F402" s="103"/>
      <c r="G402" s="6"/>
      <c r="H402" s="33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</row>
    <row r="403" spans="1:34" s="64" customFormat="1" ht="15.75" customHeight="1" x14ac:dyDescent="0.25">
      <c r="A403" s="145" t="s">
        <v>116</v>
      </c>
      <c r="B403" s="145"/>
      <c r="C403" s="145"/>
      <c r="D403" s="29" t="s">
        <v>98</v>
      </c>
      <c r="E403" s="34"/>
      <c r="F403" s="103"/>
      <c r="G403" s="6"/>
      <c r="H403" s="3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</row>
    <row r="404" spans="1:34" s="64" customFormat="1" ht="15.75" x14ac:dyDescent="0.25">
      <c r="A404" s="145"/>
      <c r="B404" s="145"/>
      <c r="C404" s="145"/>
      <c r="D404" s="6" t="s">
        <v>118</v>
      </c>
      <c r="E404" s="6"/>
      <c r="F404" s="103"/>
      <c r="G404" s="6"/>
      <c r="H404" s="33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</row>
    <row r="405" spans="1:34" s="64" customFormat="1" ht="15.75" x14ac:dyDescent="0.25">
      <c r="A405" s="6"/>
      <c r="B405" s="6"/>
      <c r="C405" s="6"/>
      <c r="D405" s="6"/>
      <c r="E405" s="6"/>
      <c r="F405" s="103"/>
      <c r="G405" s="6"/>
      <c r="H405" s="33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</row>
  </sheetData>
  <mergeCells count="266">
    <mergeCell ref="B10:N10"/>
    <mergeCell ref="P10:AH10"/>
    <mergeCell ref="A14:A16"/>
    <mergeCell ref="B14:B16"/>
    <mergeCell ref="C14:D15"/>
    <mergeCell ref="E14:E16"/>
    <mergeCell ref="F14:F16"/>
    <mergeCell ref="G14:H15"/>
    <mergeCell ref="I14:J15"/>
    <mergeCell ref="K14:L15"/>
    <mergeCell ref="A27:A33"/>
    <mergeCell ref="B27:B33"/>
    <mergeCell ref="C27:C33"/>
    <mergeCell ref="D27:D33"/>
    <mergeCell ref="O27:O33"/>
    <mergeCell ref="A34:O34"/>
    <mergeCell ref="M14:N15"/>
    <mergeCell ref="O14:O16"/>
    <mergeCell ref="A17:O17"/>
    <mergeCell ref="A18:O18"/>
    <mergeCell ref="A19:O19"/>
    <mergeCell ref="A20:A26"/>
    <mergeCell ref="B20:D26"/>
    <mergeCell ref="O20:O26"/>
    <mergeCell ref="A44:A50"/>
    <mergeCell ref="B44:B50"/>
    <mergeCell ref="C44:C50"/>
    <mergeCell ref="D44:D50"/>
    <mergeCell ref="O44:O50"/>
    <mergeCell ref="A51:O51"/>
    <mergeCell ref="A36:A42"/>
    <mergeCell ref="B36:B42"/>
    <mergeCell ref="C36:C42"/>
    <mergeCell ref="D36:D42"/>
    <mergeCell ref="O36:O42"/>
    <mergeCell ref="A43:O43"/>
    <mergeCell ref="A60:A66"/>
    <mergeCell ref="B60:B66"/>
    <mergeCell ref="C60:C66"/>
    <mergeCell ref="D60:D66"/>
    <mergeCell ref="O60:O66"/>
    <mergeCell ref="A67:O67"/>
    <mergeCell ref="A52:A58"/>
    <mergeCell ref="B52:B58"/>
    <mergeCell ref="C52:C58"/>
    <mergeCell ref="D52:D58"/>
    <mergeCell ref="O52:O58"/>
    <mergeCell ref="A59:O59"/>
    <mergeCell ref="A76:A82"/>
    <mergeCell ref="B76:B82"/>
    <mergeCell ref="C76:C82"/>
    <mergeCell ref="D76:D82"/>
    <mergeCell ref="O76:O82"/>
    <mergeCell ref="A83:O83"/>
    <mergeCell ref="A68:A74"/>
    <mergeCell ref="B68:B74"/>
    <mergeCell ref="C68:C74"/>
    <mergeCell ref="D68:D74"/>
    <mergeCell ref="O68:O74"/>
    <mergeCell ref="A75:O75"/>
    <mergeCell ref="A92:A98"/>
    <mergeCell ref="B92:B98"/>
    <mergeCell ref="C92:C98"/>
    <mergeCell ref="D92:D98"/>
    <mergeCell ref="O92:O98"/>
    <mergeCell ref="A99:O99"/>
    <mergeCell ref="A84:A90"/>
    <mergeCell ref="B84:B90"/>
    <mergeCell ref="C84:C90"/>
    <mergeCell ref="D84:D90"/>
    <mergeCell ref="O84:O90"/>
    <mergeCell ref="A91:O91"/>
    <mergeCell ref="A108:D114"/>
    <mergeCell ref="O108:O114"/>
    <mergeCell ref="A115:O115"/>
    <mergeCell ref="A116:O116"/>
    <mergeCell ref="A117:A123"/>
    <mergeCell ref="B117:D123"/>
    <mergeCell ref="O117:O123"/>
    <mergeCell ref="A100:A106"/>
    <mergeCell ref="B100:B106"/>
    <mergeCell ref="C100:C106"/>
    <mergeCell ref="D100:D106"/>
    <mergeCell ref="O100:O106"/>
    <mergeCell ref="A107:O107"/>
    <mergeCell ref="A132:A138"/>
    <mergeCell ref="B132:B138"/>
    <mergeCell ref="C132:C138"/>
    <mergeCell ref="D132:D138"/>
    <mergeCell ref="O132:O138"/>
    <mergeCell ref="A139:O139"/>
    <mergeCell ref="A124:A130"/>
    <mergeCell ref="B124:B130"/>
    <mergeCell ref="C124:C130"/>
    <mergeCell ref="D124:D130"/>
    <mergeCell ref="O124:O130"/>
    <mergeCell ref="A131:O131"/>
    <mergeCell ref="A148:A154"/>
    <mergeCell ref="B148:B154"/>
    <mergeCell ref="C148:C154"/>
    <mergeCell ref="D148:D154"/>
    <mergeCell ref="O148:O154"/>
    <mergeCell ref="A155:O155"/>
    <mergeCell ref="A140:A146"/>
    <mergeCell ref="B140:B146"/>
    <mergeCell ref="C140:C146"/>
    <mergeCell ref="D140:D146"/>
    <mergeCell ref="O140:O146"/>
    <mergeCell ref="A147:O147"/>
    <mergeCell ref="A165:A171"/>
    <mergeCell ref="B165:D171"/>
    <mergeCell ref="O165:O171"/>
    <mergeCell ref="A172:A178"/>
    <mergeCell ref="B172:B178"/>
    <mergeCell ref="C172:C178"/>
    <mergeCell ref="D172:D178"/>
    <mergeCell ref="O172:O178"/>
    <mergeCell ref="A156:B162"/>
    <mergeCell ref="C156:C162"/>
    <mergeCell ref="D156:D162"/>
    <mergeCell ref="O156:O162"/>
    <mergeCell ref="A163:O163"/>
    <mergeCell ref="A164:O164"/>
    <mergeCell ref="A187:O187"/>
    <mergeCell ref="A189:O189"/>
    <mergeCell ref="A190:A196"/>
    <mergeCell ref="B190:B196"/>
    <mergeCell ref="C190:C196"/>
    <mergeCell ref="D190:D196"/>
    <mergeCell ref="O190:O196"/>
    <mergeCell ref="A179:O179"/>
    <mergeCell ref="A180:A186"/>
    <mergeCell ref="B180:B186"/>
    <mergeCell ref="C180:C186"/>
    <mergeCell ref="D180:D186"/>
    <mergeCell ref="O180:O186"/>
    <mergeCell ref="A188:O188"/>
    <mergeCell ref="A206:O206"/>
    <mergeCell ref="A207:A213"/>
    <mergeCell ref="B207:B213"/>
    <mergeCell ref="C207:C213"/>
    <mergeCell ref="D207:D213"/>
    <mergeCell ref="O207:O213"/>
    <mergeCell ref="A198:O198"/>
    <mergeCell ref="A199:A205"/>
    <mergeCell ref="B199:B205"/>
    <mergeCell ref="C199:C205"/>
    <mergeCell ref="D199:D205"/>
    <mergeCell ref="O199:O205"/>
    <mergeCell ref="A222:O222"/>
    <mergeCell ref="A223:A229"/>
    <mergeCell ref="B223:B229"/>
    <mergeCell ref="C223:C229"/>
    <mergeCell ref="D223:D229"/>
    <mergeCell ref="O223:O229"/>
    <mergeCell ref="A214:O214"/>
    <mergeCell ref="A215:A221"/>
    <mergeCell ref="B215:B221"/>
    <mergeCell ref="C215:C221"/>
    <mergeCell ref="D215:D221"/>
    <mergeCell ref="O215:O221"/>
    <mergeCell ref="A238:O238"/>
    <mergeCell ref="A239:A245"/>
    <mergeCell ref="B239:B245"/>
    <mergeCell ref="C239:C245"/>
    <mergeCell ref="D239:D245"/>
    <mergeCell ref="O239:O245"/>
    <mergeCell ref="A230:O230"/>
    <mergeCell ref="A231:A237"/>
    <mergeCell ref="B231:B237"/>
    <mergeCell ref="C231:C237"/>
    <mergeCell ref="D231:D237"/>
    <mergeCell ref="O231:O237"/>
    <mergeCell ref="A261:O261"/>
    <mergeCell ref="A262:A268"/>
    <mergeCell ref="B262:B268"/>
    <mergeCell ref="C262:C268"/>
    <mergeCell ref="D262:D268"/>
    <mergeCell ref="O262:O268"/>
    <mergeCell ref="A246:O246"/>
    <mergeCell ref="A247:A253"/>
    <mergeCell ref="B247:D253"/>
    <mergeCell ref="O247:O253"/>
    <mergeCell ref="A254:A260"/>
    <mergeCell ref="B254:B260"/>
    <mergeCell ref="C254:C260"/>
    <mergeCell ref="D254:D260"/>
    <mergeCell ref="O254:O260"/>
    <mergeCell ref="A279:O279"/>
    <mergeCell ref="A280:A286"/>
    <mergeCell ref="B280:B286"/>
    <mergeCell ref="C280:C286"/>
    <mergeCell ref="D280:D286"/>
    <mergeCell ref="O280:O286"/>
    <mergeCell ref="A269:O269"/>
    <mergeCell ref="A271:O271"/>
    <mergeCell ref="A272:A278"/>
    <mergeCell ref="B272:B278"/>
    <mergeCell ref="C272:C278"/>
    <mergeCell ref="D272:D278"/>
    <mergeCell ref="O272:O278"/>
    <mergeCell ref="A295:O295"/>
    <mergeCell ref="A296:A302"/>
    <mergeCell ref="B296:B302"/>
    <mergeCell ref="C296:C302"/>
    <mergeCell ref="D296:D302"/>
    <mergeCell ref="O296:O302"/>
    <mergeCell ref="A287:O287"/>
    <mergeCell ref="A288:A294"/>
    <mergeCell ref="B288:B294"/>
    <mergeCell ref="C288:C294"/>
    <mergeCell ref="D288:D294"/>
    <mergeCell ref="O288:O294"/>
    <mergeCell ref="B325:B331"/>
    <mergeCell ref="C325:C331"/>
    <mergeCell ref="D325:D331"/>
    <mergeCell ref="B332:B338"/>
    <mergeCell ref="C332:C338"/>
    <mergeCell ref="D332:D338"/>
    <mergeCell ref="A303:O303"/>
    <mergeCell ref="A304:A310"/>
    <mergeCell ref="B304:D310"/>
    <mergeCell ref="O304:O310"/>
    <mergeCell ref="A311:A338"/>
    <mergeCell ref="B311:D317"/>
    <mergeCell ref="O311:O338"/>
    <mergeCell ref="B318:B324"/>
    <mergeCell ref="C318:C324"/>
    <mergeCell ref="D318:D324"/>
    <mergeCell ref="C355:C361"/>
    <mergeCell ref="D355:D361"/>
    <mergeCell ref="O355:O361"/>
    <mergeCell ref="A362:O362"/>
    <mergeCell ref="A339:O339"/>
    <mergeCell ref="A340:A346"/>
    <mergeCell ref="B340:D346"/>
    <mergeCell ref="O340:O346"/>
    <mergeCell ref="A347:A353"/>
    <mergeCell ref="B347:B353"/>
    <mergeCell ref="C347:C353"/>
    <mergeCell ref="D347:D353"/>
    <mergeCell ref="O347:O353"/>
    <mergeCell ref="A197:O197"/>
    <mergeCell ref="A270:O270"/>
    <mergeCell ref="A35:O35"/>
    <mergeCell ref="A398:B398"/>
    <mergeCell ref="C398:E398"/>
    <mergeCell ref="F398:G398"/>
    <mergeCell ref="A403:C404"/>
    <mergeCell ref="A378:O378"/>
    <mergeCell ref="A379:D385"/>
    <mergeCell ref="O379:O385"/>
    <mergeCell ref="A387:D393"/>
    <mergeCell ref="O387:O393"/>
    <mergeCell ref="A396:B396"/>
    <mergeCell ref="A363:O363"/>
    <mergeCell ref="A364:A370"/>
    <mergeCell ref="B364:D370"/>
    <mergeCell ref="O364:O370"/>
    <mergeCell ref="A371:A377"/>
    <mergeCell ref="B371:B377"/>
    <mergeCell ref="C371:C377"/>
    <mergeCell ref="D371:D377"/>
    <mergeCell ref="O371:O377"/>
    <mergeCell ref="A354:O354"/>
    <mergeCell ref="A355:B361"/>
  </mergeCells>
  <pageMargins left="0.35433070866141736" right="0.15748031496062992" top="0.23622047244094491" bottom="0.23622047244094491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opLeftCell="R1" workbookViewId="0">
      <pane ySplit="1" topLeftCell="A2" activePane="bottomLeft" state="frozen"/>
      <selection pane="bottomLeft" activeCell="V10" sqref="V10"/>
    </sheetView>
  </sheetViews>
  <sheetFormatPr defaultRowHeight="12.75" x14ac:dyDescent="0.2"/>
  <cols>
    <col min="1" max="6" width="9.42578125" bestFit="1" customWidth="1"/>
    <col min="7" max="7" width="9.5703125" bestFit="1" customWidth="1"/>
    <col min="8" max="9" width="9.42578125" bestFit="1" customWidth="1"/>
    <col min="10" max="10" width="9.42578125" customWidth="1"/>
    <col min="11" max="12" width="9.42578125" bestFit="1" customWidth="1"/>
    <col min="13" max="14" width="9.42578125" customWidth="1"/>
    <col min="15" max="15" width="9.42578125" bestFit="1" customWidth="1"/>
    <col min="16" max="16" width="10.7109375" customWidth="1"/>
    <col min="17" max="17" width="9.7109375" bestFit="1" customWidth="1"/>
    <col min="18" max="18" width="10.140625" customWidth="1"/>
    <col min="19" max="19" width="9.7109375" bestFit="1" customWidth="1"/>
    <col min="20" max="24" width="9.42578125" bestFit="1" customWidth="1"/>
    <col min="25" max="25" width="11.28515625" customWidth="1"/>
    <col min="26" max="26" width="9.7109375" bestFit="1" customWidth="1"/>
    <col min="27" max="27" width="9.5703125" bestFit="1" customWidth="1"/>
    <col min="28" max="28" width="11" bestFit="1" customWidth="1"/>
    <col min="29" max="29" width="9.5703125" bestFit="1" customWidth="1"/>
    <col min="30" max="30" width="12.140625" bestFit="1" customWidth="1"/>
    <col min="31" max="31" width="10.85546875" bestFit="1" customWidth="1"/>
    <col min="32" max="32" width="9.5703125" bestFit="1" customWidth="1"/>
    <col min="33" max="33" width="9.42578125" bestFit="1" customWidth="1"/>
    <col min="34" max="34" width="16.28515625" customWidth="1"/>
  </cols>
  <sheetData>
    <row r="1" spans="1:33" s="1" customFormat="1" x14ac:dyDescent="0.2">
      <c r="A1" s="97" t="s">
        <v>122</v>
      </c>
      <c r="B1" s="97" t="s">
        <v>123</v>
      </c>
      <c r="C1" s="97" t="s">
        <v>124</v>
      </c>
      <c r="D1" s="97" t="s">
        <v>125</v>
      </c>
      <c r="E1" s="97" t="s">
        <v>126</v>
      </c>
      <c r="F1" s="97" t="s">
        <v>127</v>
      </c>
      <c r="G1" s="97" t="s">
        <v>128</v>
      </c>
      <c r="H1" s="97" t="s">
        <v>129</v>
      </c>
      <c r="I1" s="97" t="s">
        <v>130</v>
      </c>
      <c r="J1" s="97" t="s">
        <v>275</v>
      </c>
      <c r="K1" s="97" t="s">
        <v>131</v>
      </c>
      <c r="L1" s="97" t="s">
        <v>132</v>
      </c>
      <c r="M1" s="97" t="s">
        <v>228</v>
      </c>
      <c r="N1" s="97" t="s">
        <v>229</v>
      </c>
      <c r="O1" s="97" t="s">
        <v>30</v>
      </c>
      <c r="P1" s="97" t="s">
        <v>31</v>
      </c>
      <c r="Q1" s="97" t="s">
        <v>32</v>
      </c>
      <c r="R1" s="97" t="s">
        <v>33</v>
      </c>
      <c r="S1" s="97" t="s">
        <v>34</v>
      </c>
      <c r="T1" s="97" t="s">
        <v>35</v>
      </c>
      <c r="U1" s="97" t="s">
        <v>36</v>
      </c>
      <c r="V1" s="97" t="s">
        <v>37</v>
      </c>
      <c r="W1" s="97" t="s">
        <v>38</v>
      </c>
      <c r="X1" s="97" t="s">
        <v>39</v>
      </c>
      <c r="Y1" s="97" t="s">
        <v>133</v>
      </c>
      <c r="Z1" s="97" t="s">
        <v>134</v>
      </c>
      <c r="AA1" s="97" t="s">
        <v>135</v>
      </c>
      <c r="AB1" s="97" t="s">
        <v>136</v>
      </c>
      <c r="AC1" s="97" t="s">
        <v>137</v>
      </c>
      <c r="AD1" s="97" t="s">
        <v>138</v>
      </c>
      <c r="AE1" s="97" t="s">
        <v>139</v>
      </c>
      <c r="AF1" s="97" t="s">
        <v>140</v>
      </c>
      <c r="AG1" s="97" t="s">
        <v>141</v>
      </c>
    </row>
    <row r="2" spans="1:33" s="75" customFormat="1" x14ac:dyDescent="0.2">
      <c r="A2" s="138">
        <v>6000</v>
      </c>
      <c r="B2" s="72">
        <v>4000</v>
      </c>
      <c r="D2" s="74"/>
      <c r="E2" s="74"/>
      <c r="F2" s="74"/>
      <c r="G2" s="72">
        <v>92714.25</v>
      </c>
      <c r="H2" s="74"/>
      <c r="I2" s="74"/>
      <c r="J2" s="72">
        <v>14000</v>
      </c>
      <c r="K2" s="72">
        <v>8000</v>
      </c>
      <c r="L2" s="74"/>
      <c r="M2" s="74"/>
      <c r="N2" s="74"/>
      <c r="O2" s="74"/>
      <c r="P2" s="72">
        <v>10192.299999999999</v>
      </c>
      <c r="Q2" s="72">
        <v>104012.14</v>
      </c>
      <c r="R2" s="72">
        <v>140000</v>
      </c>
      <c r="S2" s="74"/>
      <c r="T2" s="74"/>
      <c r="U2" s="74"/>
      <c r="V2" s="72">
        <v>14.46</v>
      </c>
      <c r="W2" s="74"/>
      <c r="X2" s="74"/>
      <c r="Y2" s="72">
        <v>3432.19</v>
      </c>
      <c r="Z2" s="72">
        <v>66000</v>
      </c>
      <c r="AA2" s="74"/>
      <c r="AB2" s="72">
        <v>99746.12</v>
      </c>
      <c r="AC2" s="74"/>
      <c r="AD2" s="74"/>
      <c r="AE2" s="74"/>
      <c r="AF2" s="74"/>
      <c r="AG2" s="74"/>
    </row>
    <row r="3" spans="1:33" s="75" customFormat="1" x14ac:dyDescent="0.2">
      <c r="A3" s="72">
        <v>9333</v>
      </c>
      <c r="B3" s="72">
        <v>6222</v>
      </c>
      <c r="C3" s="74"/>
      <c r="D3" s="74"/>
      <c r="E3" s="74"/>
      <c r="F3" s="74"/>
      <c r="G3" s="72">
        <v>120714</v>
      </c>
      <c r="H3" s="74"/>
      <c r="I3" s="74"/>
      <c r="J3" s="74"/>
      <c r="K3" s="74"/>
      <c r="L3" s="74"/>
      <c r="M3" s="74"/>
      <c r="N3" s="74"/>
      <c r="O3" s="74"/>
      <c r="P3" s="72">
        <v>23555.42</v>
      </c>
      <c r="Q3" s="73">
        <v>51219.86</v>
      </c>
      <c r="R3" s="72">
        <v>6750</v>
      </c>
      <c r="S3" s="74"/>
      <c r="T3" s="74"/>
      <c r="U3" s="74"/>
      <c r="V3" s="72">
        <v>1038.99</v>
      </c>
      <c r="W3" s="74"/>
      <c r="X3" s="74"/>
      <c r="Y3" s="72">
        <v>6617.82</v>
      </c>
      <c r="Z3" s="74"/>
      <c r="AA3" s="74"/>
      <c r="AB3" s="72">
        <v>95953.19</v>
      </c>
      <c r="AC3" s="74"/>
      <c r="AD3" s="74"/>
      <c r="AE3" s="74"/>
      <c r="AF3" s="74"/>
      <c r="AG3" s="74"/>
    </row>
    <row r="4" spans="1:33" s="75" customFormat="1" x14ac:dyDescent="0.2">
      <c r="B4" s="138">
        <v>3111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2">
        <v>262.27</v>
      </c>
      <c r="Q4" s="72">
        <v>99216</v>
      </c>
      <c r="R4" s="72">
        <v>7220</v>
      </c>
      <c r="S4" s="74"/>
      <c r="T4" s="74"/>
      <c r="U4" s="74"/>
      <c r="V4" s="72">
        <v>1003</v>
      </c>
      <c r="W4" s="74"/>
      <c r="X4" s="74"/>
      <c r="Y4" s="72">
        <v>33548.980000000003</v>
      </c>
      <c r="Z4" s="74"/>
      <c r="AA4" s="74"/>
      <c r="AB4" s="72">
        <v>97666.09</v>
      </c>
      <c r="AC4" s="74"/>
      <c r="AD4" s="74"/>
      <c r="AE4" s="74"/>
      <c r="AF4" s="74"/>
      <c r="AG4" s="74"/>
    </row>
    <row r="5" spans="1:33" s="75" customFormat="1" x14ac:dyDescent="0.2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2">
        <v>65.53</v>
      </c>
      <c r="Q5" s="72">
        <v>3200</v>
      </c>
      <c r="R5" s="72">
        <v>6750</v>
      </c>
      <c r="S5" s="74"/>
      <c r="U5" s="74"/>
      <c r="V5" s="72">
        <v>1003</v>
      </c>
      <c r="W5" s="74"/>
      <c r="X5" s="74"/>
      <c r="Y5" s="72">
        <v>37037.97</v>
      </c>
      <c r="Z5" s="74"/>
      <c r="AA5" s="74"/>
      <c r="AB5" s="74"/>
      <c r="AC5" s="74"/>
      <c r="AD5" s="74"/>
      <c r="AE5" s="74"/>
      <c r="AF5" s="74"/>
      <c r="AG5" s="74"/>
    </row>
    <row r="6" spans="1:33" s="75" customFormat="1" x14ac:dyDescent="0.2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3">
        <v>6549.83</v>
      </c>
      <c r="Q6" s="74"/>
      <c r="R6" s="72">
        <v>7220</v>
      </c>
      <c r="S6" s="74"/>
      <c r="T6" s="74"/>
      <c r="U6" s="74"/>
      <c r="V6" s="72">
        <v>41.71</v>
      </c>
      <c r="W6" s="74"/>
      <c r="X6" s="74"/>
      <c r="Y6" s="72">
        <v>834.33</v>
      </c>
      <c r="Z6" s="74"/>
      <c r="AA6" s="74"/>
      <c r="AB6" s="74"/>
      <c r="AC6" s="74"/>
      <c r="AD6" s="74"/>
      <c r="AE6" s="74"/>
      <c r="AF6" s="74"/>
      <c r="AG6" s="74"/>
    </row>
    <row r="7" spans="1:33" s="75" customFormat="1" x14ac:dyDescent="0.2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2">
        <v>8997.58</v>
      </c>
      <c r="Q7" s="74"/>
      <c r="R7" s="72">
        <v>7220</v>
      </c>
      <c r="S7" s="74"/>
      <c r="T7" s="74"/>
      <c r="U7" s="74"/>
      <c r="V7" s="72">
        <v>1046.19</v>
      </c>
      <c r="W7" s="74"/>
      <c r="X7" s="74"/>
      <c r="Y7" s="72">
        <v>498.64</v>
      </c>
      <c r="Z7" s="74"/>
      <c r="AA7" s="74"/>
      <c r="AB7" s="74"/>
      <c r="AC7" s="74"/>
      <c r="AE7" s="74"/>
      <c r="AF7" s="74"/>
      <c r="AG7" s="74"/>
    </row>
    <row r="8" spans="1:33" s="75" customFormat="1" x14ac:dyDescent="0.2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2">
        <v>40.18</v>
      </c>
      <c r="Q8" s="74"/>
      <c r="R8" s="72">
        <v>6750</v>
      </c>
      <c r="S8" s="74"/>
      <c r="T8" s="74"/>
      <c r="U8" s="74"/>
      <c r="V8" s="72">
        <v>1003</v>
      </c>
      <c r="W8" s="74"/>
      <c r="X8" s="74"/>
      <c r="Y8" s="72">
        <v>304.08999999999997</v>
      </c>
      <c r="Z8" s="74"/>
      <c r="AA8" s="74"/>
      <c r="AB8" s="74"/>
      <c r="AC8" s="74"/>
      <c r="AD8" s="74"/>
      <c r="AE8" s="74"/>
      <c r="AF8" s="74"/>
      <c r="AG8" s="74"/>
    </row>
    <row r="9" spans="1:33" s="75" customFormat="1" x14ac:dyDescent="0.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2">
        <v>754.88</v>
      </c>
      <c r="Q9" s="74"/>
      <c r="R9" s="74"/>
      <c r="S9" s="74"/>
      <c r="T9" s="74"/>
      <c r="U9" s="74"/>
      <c r="V9" s="72">
        <v>83.01</v>
      </c>
      <c r="W9" s="74"/>
      <c r="Y9" s="72">
        <v>49.85</v>
      </c>
      <c r="Z9" s="74"/>
      <c r="AA9" s="74"/>
      <c r="AB9" s="74"/>
      <c r="AC9" s="74"/>
      <c r="AD9" s="74"/>
      <c r="AE9" s="74"/>
      <c r="AF9" s="74"/>
      <c r="AG9" s="74"/>
    </row>
    <row r="10" spans="1:33" s="75" customFormat="1" x14ac:dyDescent="0.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2">
        <v>233.35</v>
      </c>
      <c r="Q10" s="74"/>
      <c r="R10" s="74"/>
      <c r="S10" s="74"/>
      <c r="T10" s="74"/>
      <c r="U10" s="74"/>
      <c r="V10" s="72">
        <v>1521.26</v>
      </c>
      <c r="W10" s="74"/>
      <c r="X10" s="74"/>
      <c r="Y10" s="72">
        <v>1458.44</v>
      </c>
      <c r="Z10" s="74"/>
      <c r="AA10" s="74"/>
      <c r="AB10" s="74"/>
      <c r="AC10" s="74"/>
      <c r="AD10" s="74"/>
      <c r="AE10" s="74"/>
      <c r="AF10" s="74"/>
      <c r="AG10" s="74"/>
    </row>
    <row r="11" spans="1:33" s="75" customForma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2">
        <v>31410.560000000001</v>
      </c>
      <c r="Q11" s="74"/>
      <c r="R11" s="74"/>
      <c r="S11" s="74"/>
      <c r="T11" s="74"/>
      <c r="U11" s="74"/>
      <c r="V11" s="74"/>
      <c r="W11" s="74"/>
      <c r="X11" s="74"/>
      <c r="Y11" s="72">
        <v>28904.400000000001</v>
      </c>
      <c r="Z11" s="74"/>
      <c r="AA11" s="74"/>
      <c r="AB11" s="74"/>
      <c r="AC11" s="74"/>
      <c r="AD11" s="74"/>
      <c r="AE11" s="74"/>
      <c r="AF11" s="74"/>
      <c r="AG11" s="74"/>
    </row>
    <row r="12" spans="1:33" s="75" customFormat="1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2">
        <v>22023.61</v>
      </c>
      <c r="Q12" s="74"/>
      <c r="R12" s="74"/>
      <c r="S12" s="74"/>
      <c r="T12" s="74"/>
      <c r="U12" s="74"/>
      <c r="V12" s="74"/>
      <c r="W12" s="74"/>
      <c r="X12" s="74"/>
      <c r="Y12" s="72">
        <v>4356.92</v>
      </c>
      <c r="Z12" s="74"/>
      <c r="AA12" s="74"/>
      <c r="AC12" s="74"/>
      <c r="AD12" s="74"/>
      <c r="AE12" s="74"/>
      <c r="AF12" s="74"/>
      <c r="AG12" s="74"/>
    </row>
    <row r="13" spans="1:33" s="75" customFormat="1" x14ac:dyDescent="0.2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2">
        <v>231.01</v>
      </c>
      <c r="Q13" s="74"/>
      <c r="R13" s="74"/>
      <c r="S13" s="74"/>
      <c r="T13" s="74"/>
      <c r="U13" s="74"/>
      <c r="V13" s="74"/>
      <c r="W13" s="74"/>
      <c r="X13" s="74"/>
      <c r="Y13" s="72">
        <v>4356.92</v>
      </c>
      <c r="Z13" s="74"/>
      <c r="AA13" s="74"/>
      <c r="AB13" s="74"/>
      <c r="AC13" s="74"/>
      <c r="AD13" s="74"/>
      <c r="AE13" s="74"/>
      <c r="AF13" s="74"/>
      <c r="AG13" s="74"/>
    </row>
    <row r="14" spans="1:33" s="75" customFormat="1" x14ac:dyDescent="0.2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2">
        <v>474.44</v>
      </c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</row>
    <row r="15" spans="1:33" s="75" customFormat="1" x14ac:dyDescent="0.2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2">
        <v>9502.94</v>
      </c>
      <c r="Q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</row>
    <row r="16" spans="1:33" s="75" customFormat="1" x14ac:dyDescent="0.2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2">
        <v>583.45000000000005</v>
      </c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</row>
    <row r="17" spans="1:33" s="75" customFormat="1" x14ac:dyDescent="0.2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2">
        <v>7078.66</v>
      </c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</row>
    <row r="18" spans="1:33" s="75" customFormat="1" x14ac:dyDescent="0.2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2">
        <v>262.27</v>
      </c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</row>
    <row r="19" spans="1:33" s="75" customFormat="1" x14ac:dyDescent="0.2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2">
        <v>21845.08</v>
      </c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</row>
    <row r="20" spans="1:33" s="75" customFormat="1" x14ac:dyDescent="0.2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2">
        <v>29128.560000000001</v>
      </c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</row>
    <row r="21" spans="1:33" s="75" customFormat="1" x14ac:dyDescent="0.2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2">
        <v>19339.830000000002</v>
      </c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</row>
    <row r="22" spans="1:33" s="75" customFormat="1" x14ac:dyDescent="0.2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2">
        <v>1313.91</v>
      </c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</row>
    <row r="23" spans="1:33" s="75" customFormat="1" x14ac:dyDescent="0.2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2">
        <v>46170.45</v>
      </c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</row>
    <row r="24" spans="1:33" s="75" customFormat="1" x14ac:dyDescent="0.2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2">
        <v>29003.26</v>
      </c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</row>
    <row r="25" spans="1:33" s="75" customFormat="1" x14ac:dyDescent="0.2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2">
        <v>376.94</v>
      </c>
      <c r="Q25" s="74"/>
      <c r="R25" s="74"/>
      <c r="S25" s="74"/>
      <c r="T25" s="74"/>
      <c r="U25" s="74"/>
      <c r="V25" s="74"/>
      <c r="W25" s="74"/>
      <c r="X25" s="74"/>
      <c r="Z25" s="74"/>
      <c r="AA25" s="74"/>
      <c r="AB25" s="74"/>
      <c r="AC25" s="74"/>
      <c r="AD25" s="74"/>
      <c r="AE25" s="74"/>
      <c r="AF25" s="74"/>
      <c r="AG25" s="74"/>
    </row>
    <row r="26" spans="1:33" s="75" customFormat="1" x14ac:dyDescent="0.2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2">
        <v>8122.56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</row>
    <row r="27" spans="1:33" s="75" customFormat="1" x14ac:dyDescent="0.2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2">
        <v>640.16999999999996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</row>
    <row r="28" spans="1:33" s="75" customFormat="1" x14ac:dyDescent="0.2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2">
        <v>1674.92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</row>
    <row r="29" spans="1:33" s="75" customFormat="1" x14ac:dyDescent="0.2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2">
        <v>6233.3</v>
      </c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</row>
    <row r="30" spans="1:33" s="75" customFormat="1" x14ac:dyDescent="0.2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2">
        <v>1173.33</v>
      </c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</row>
    <row r="31" spans="1:33" s="75" customFormat="1" x14ac:dyDescent="0.2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2">
        <v>21749.84</v>
      </c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</row>
    <row r="32" spans="1:33" s="75" customFormat="1" x14ac:dyDescent="0.2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2">
        <v>14.02</v>
      </c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</row>
    <row r="33" spans="1:34" s="75" customFormat="1" x14ac:dyDescent="0.2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137">
        <v>4072.24</v>
      </c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</row>
    <row r="34" spans="1:34" s="35" customFormat="1" x14ac:dyDescent="0.2">
      <c r="A34" s="76">
        <f>SUM(A2:A33)</f>
        <v>15333</v>
      </c>
      <c r="B34" s="76">
        <f t="shared" ref="B34:AG34" si="0">SUM(B2:B33)</f>
        <v>13333</v>
      </c>
      <c r="C34" s="76">
        <f t="shared" si="0"/>
        <v>0</v>
      </c>
      <c r="D34" s="76">
        <f t="shared" si="0"/>
        <v>0</v>
      </c>
      <c r="E34" s="76">
        <f t="shared" si="0"/>
        <v>0</v>
      </c>
      <c r="F34" s="76">
        <f t="shared" si="0"/>
        <v>0</v>
      </c>
      <c r="G34" s="76">
        <f t="shared" si="0"/>
        <v>213428.25</v>
      </c>
      <c r="H34" s="76">
        <f t="shared" si="0"/>
        <v>0</v>
      </c>
      <c r="I34" s="76">
        <f t="shared" si="0"/>
        <v>0</v>
      </c>
      <c r="J34" s="76">
        <f t="shared" si="0"/>
        <v>14000</v>
      </c>
      <c r="K34" s="76">
        <f t="shared" si="0"/>
        <v>8000</v>
      </c>
      <c r="L34" s="76">
        <f t="shared" si="0"/>
        <v>0</v>
      </c>
      <c r="M34" s="76">
        <f t="shared" si="0"/>
        <v>0</v>
      </c>
      <c r="N34" s="76">
        <f t="shared" si="0"/>
        <v>0</v>
      </c>
      <c r="O34" s="76">
        <f t="shared" si="0"/>
        <v>0</v>
      </c>
      <c r="P34" s="139">
        <f t="shared" si="0"/>
        <v>313076.69</v>
      </c>
      <c r="Q34" s="76">
        <f t="shared" si="0"/>
        <v>257648</v>
      </c>
      <c r="R34" s="76">
        <f t="shared" si="0"/>
        <v>181910</v>
      </c>
      <c r="S34" s="76">
        <f t="shared" si="0"/>
        <v>0</v>
      </c>
      <c r="T34" s="76">
        <f t="shared" si="0"/>
        <v>0</v>
      </c>
      <c r="U34" s="76">
        <f t="shared" si="0"/>
        <v>0</v>
      </c>
      <c r="V34" s="76">
        <f t="shared" si="0"/>
        <v>6754.6200000000008</v>
      </c>
      <c r="W34" s="76">
        <f t="shared" si="0"/>
        <v>0</v>
      </c>
      <c r="X34" s="76">
        <f t="shared" si="0"/>
        <v>0</v>
      </c>
      <c r="Y34" s="76">
        <f t="shared" si="0"/>
        <v>121400.55000000002</v>
      </c>
      <c r="Z34" s="76">
        <f t="shared" si="0"/>
        <v>66000</v>
      </c>
      <c r="AA34" s="76">
        <f t="shared" si="0"/>
        <v>0</v>
      </c>
      <c r="AB34" s="76">
        <f t="shared" si="0"/>
        <v>293365.40000000002</v>
      </c>
      <c r="AC34" s="76">
        <f t="shared" si="0"/>
        <v>0</v>
      </c>
      <c r="AD34" s="76">
        <f t="shared" si="0"/>
        <v>0</v>
      </c>
      <c r="AE34" s="76">
        <f t="shared" si="0"/>
        <v>0</v>
      </c>
      <c r="AF34" s="76">
        <f t="shared" si="0"/>
        <v>0</v>
      </c>
      <c r="AG34" s="76">
        <f t="shared" si="0"/>
        <v>0</v>
      </c>
      <c r="AH34" s="140">
        <f>SUM(A34:AG34)</f>
        <v>1504249.5099999998</v>
      </c>
    </row>
  </sheetData>
  <pageMargins left="0.15748031496062992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Отчёт за 4 кв. 2016</vt:lpstr>
      <vt:lpstr>4 кв. 2016</vt:lpstr>
      <vt:lpstr>Отчёт за 1 кв. 2017</vt:lpstr>
      <vt:lpstr>1 кв. 2017</vt:lpstr>
      <vt:lpstr>Отчёт за 2 кв. 2017</vt:lpstr>
      <vt:lpstr>2 кв. 2017</vt:lpstr>
      <vt:lpstr>Отчёт за 3 кв. 2017</vt:lpstr>
      <vt:lpstr>3 кв. 2017</vt:lpstr>
      <vt:lpstr>'Отчёт за 1 кв. 2017'!Заголовки_для_печати</vt:lpstr>
      <vt:lpstr>'Отчёт за 2 кв. 2017'!Заголовки_для_печати</vt:lpstr>
      <vt:lpstr>'Отчёт за 3 кв. 2017'!Заголовки_для_печати</vt:lpstr>
      <vt:lpstr>'Отчёт за 4 кв. 2016'!Заголовки_для_печати</vt:lpstr>
      <vt:lpstr>'Отчёт за 1 кв. 2017'!Область_печати</vt:lpstr>
      <vt:lpstr>'Отчёт за 2 кв. 2017'!Область_печати</vt:lpstr>
      <vt:lpstr>'Отчёт за 3 кв. 2017'!Область_печати</vt:lpstr>
      <vt:lpstr>'Отчёт за 4 кв. 2016'!Область_печати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</cp:lastModifiedBy>
  <cp:lastPrinted>2017-10-31T09:26:31Z</cp:lastPrinted>
  <dcterms:created xsi:type="dcterms:W3CDTF">1996-10-08T23:32:33Z</dcterms:created>
  <dcterms:modified xsi:type="dcterms:W3CDTF">2018-02-12T06:23:31Z</dcterms:modified>
</cp:coreProperties>
</file>