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9.Для пользователей\Отдел экономики\ГО и ЧС  отчеты\"/>
    </mc:Choice>
  </mc:AlternateContent>
  <bookViews>
    <workbookView xWindow="120" yWindow="15" windowWidth="18555" windowHeight="12750" activeTab="1"/>
  </bookViews>
  <sheets>
    <sheet name="деньги" sheetId="3" r:id="rId1"/>
    <sheet name="на 31.12.2016 Отчет " sheetId="1" r:id="rId2"/>
  </sheets>
  <definedNames>
    <definedName name="_xlnm.Print_Titles" localSheetId="1">'на 31.12.2016 Отчет '!$13:$15</definedName>
    <definedName name="_xlnm.Print_Area" localSheetId="1">'на 31.12.2016 Отчет '!$A$1:$O$141</definedName>
  </definedNames>
  <calcPr calcId="152511"/>
</workbook>
</file>

<file path=xl/calcChain.xml><?xml version="1.0" encoding="utf-8"?>
<calcChain xmlns="http://schemas.openxmlformats.org/spreadsheetml/2006/main">
  <c r="M123" i="1" l="1"/>
  <c r="K123" i="1"/>
  <c r="I123" i="1"/>
  <c r="G123" i="1"/>
  <c r="M128" i="1"/>
  <c r="K128" i="1"/>
  <c r="I128" i="1"/>
  <c r="G128" i="1"/>
  <c r="M126" i="1"/>
  <c r="K126" i="1"/>
  <c r="I126" i="1"/>
  <c r="G126" i="1"/>
  <c r="F123" i="1"/>
  <c r="F128" i="1"/>
  <c r="F126" i="1"/>
  <c r="M104" i="1"/>
  <c r="N104" i="1" s="1"/>
  <c r="M51" i="1"/>
  <c r="M75" i="1"/>
  <c r="M22" i="1"/>
  <c r="M24" i="1"/>
  <c r="N83" i="1"/>
  <c r="N86" i="1"/>
  <c r="N88" i="1"/>
  <c r="M83" i="1"/>
  <c r="N91" i="1"/>
  <c r="N96" i="1"/>
  <c r="M91" i="1"/>
  <c r="M96" i="1"/>
  <c r="N72" i="1"/>
  <c r="M72" i="1"/>
  <c r="M67" i="1" s="1"/>
  <c r="N59" i="1"/>
  <c r="N64" i="1"/>
  <c r="M59" i="1"/>
  <c r="M64" i="1"/>
  <c r="M56" i="1"/>
  <c r="F112" i="1"/>
  <c r="F107" i="1" s="1"/>
  <c r="F110" i="1"/>
  <c r="K104" i="1"/>
  <c r="K24" i="1"/>
  <c r="F115" i="1"/>
  <c r="K67" i="1"/>
  <c r="I67" i="1"/>
  <c r="G67" i="1"/>
  <c r="K72" i="1"/>
  <c r="M54" i="1"/>
  <c r="E25" i="3"/>
  <c r="A25" i="3"/>
  <c r="B25" i="3"/>
  <c r="C25" i="3"/>
  <c r="D25" i="3"/>
  <c r="G25" i="3"/>
  <c r="H25" i="3"/>
  <c r="I25" i="3"/>
  <c r="J25" i="3"/>
  <c r="F25" i="3"/>
  <c r="M99" i="1" l="1"/>
  <c r="N99" i="1" s="1"/>
  <c r="M25" i="3"/>
  <c r="M19" i="1" l="1"/>
  <c r="K115" i="1" l="1"/>
  <c r="I115" i="1"/>
  <c r="K107" i="1"/>
  <c r="I107" i="1"/>
  <c r="M129" i="1"/>
  <c r="M125" i="1"/>
  <c r="I99" i="1" l="1"/>
  <c r="K99" i="1"/>
  <c r="L96" i="1"/>
  <c r="G91" i="1"/>
  <c r="I91" i="1"/>
  <c r="K91" i="1"/>
  <c r="C48" i="3"/>
  <c r="F66" i="3"/>
  <c r="G66" i="3"/>
  <c r="H66" i="3"/>
  <c r="I66" i="3"/>
  <c r="E66" i="3"/>
  <c r="D66" i="3"/>
  <c r="C66" i="3"/>
  <c r="M66" i="3" l="1"/>
  <c r="L104" i="1"/>
  <c r="I56" i="1"/>
  <c r="K56" i="1" s="1"/>
  <c r="I22" i="1"/>
  <c r="J104" i="1"/>
  <c r="J96" i="1"/>
  <c r="I72" i="1"/>
  <c r="I64" i="1"/>
  <c r="K64" i="1" s="1"/>
  <c r="H64" i="1"/>
  <c r="E39" i="3"/>
  <c r="F39" i="3"/>
  <c r="G39" i="3"/>
  <c r="H39" i="3"/>
  <c r="I39" i="3"/>
  <c r="D39" i="3"/>
  <c r="G24" i="1"/>
  <c r="N78" i="1"/>
  <c r="H78" i="1"/>
  <c r="H56" i="1"/>
  <c r="H72" i="1"/>
  <c r="F24" i="1"/>
  <c r="F22" i="1"/>
  <c r="F91" i="1"/>
  <c r="J91" i="1" s="1"/>
  <c r="F75" i="1"/>
  <c r="F67" i="1"/>
  <c r="G22" i="1"/>
  <c r="F99" i="1"/>
  <c r="J99" i="1" s="1"/>
  <c r="F83" i="1"/>
  <c r="N128" i="1" l="1"/>
  <c r="L99" i="1"/>
  <c r="K59" i="1"/>
  <c r="L59" i="1" s="1"/>
  <c r="L64" i="1"/>
  <c r="H126" i="1"/>
  <c r="N126" i="1"/>
  <c r="J72" i="1"/>
  <c r="L72" i="1"/>
  <c r="K51" i="1"/>
  <c r="H128" i="1"/>
  <c r="J64" i="1"/>
  <c r="L91" i="1"/>
  <c r="H24" i="1"/>
  <c r="K39" i="3"/>
  <c r="I24" i="1"/>
  <c r="J128" i="1" s="1"/>
  <c r="F51" i="1"/>
  <c r="L128" i="1" l="1"/>
  <c r="L51" i="1"/>
  <c r="M27" i="1"/>
  <c r="M35" i="1"/>
  <c r="M43" i="1"/>
  <c r="N80" i="1"/>
  <c r="N75" i="1"/>
  <c r="K21" i="1"/>
  <c r="K125" i="1" s="1"/>
  <c r="J24" i="1"/>
  <c r="L56" i="1"/>
  <c r="J54" i="1"/>
  <c r="H54" i="1"/>
  <c r="G21" i="1"/>
  <c r="G125" i="1" s="1"/>
  <c r="I21" i="1"/>
  <c r="I125" i="1" s="1"/>
  <c r="K22" i="1"/>
  <c r="L126" i="1" s="1"/>
  <c r="G23" i="1"/>
  <c r="G127" i="1" s="1"/>
  <c r="I23" i="1"/>
  <c r="I127" i="1" s="1"/>
  <c r="K23" i="1"/>
  <c r="K127" i="1" s="1"/>
  <c r="G25" i="1"/>
  <c r="G129" i="1" s="1"/>
  <c r="I25" i="1"/>
  <c r="I129" i="1" s="1"/>
  <c r="K25" i="1"/>
  <c r="K129" i="1" s="1"/>
  <c r="F23" i="1"/>
  <c r="F127" i="1" s="1"/>
  <c r="F25" i="1"/>
  <c r="F129" i="1" s="1"/>
  <c r="F21" i="1"/>
  <c r="F125" i="1" s="1"/>
  <c r="H80" i="1"/>
  <c r="H75" i="1" s="1"/>
  <c r="G75" i="1"/>
  <c r="H67" i="1"/>
  <c r="G59" i="1"/>
  <c r="H59" i="1"/>
  <c r="I59" i="1"/>
  <c r="J59" i="1" s="1"/>
  <c r="J56" i="1"/>
  <c r="G51" i="1"/>
  <c r="G43" i="1"/>
  <c r="H43" i="1"/>
  <c r="I43" i="1"/>
  <c r="J43" i="1"/>
  <c r="K43" i="1"/>
  <c r="L43" i="1"/>
  <c r="N43" i="1"/>
  <c r="F43" i="1"/>
  <c r="G35" i="1"/>
  <c r="H35" i="1"/>
  <c r="I35" i="1"/>
  <c r="J35" i="1"/>
  <c r="K35" i="1"/>
  <c r="L35" i="1"/>
  <c r="N35" i="1"/>
  <c r="F35" i="1"/>
  <c r="G27" i="1"/>
  <c r="H27" i="1"/>
  <c r="I27" i="1"/>
  <c r="J27" i="1"/>
  <c r="K27" i="1"/>
  <c r="L27" i="1"/>
  <c r="N27" i="1"/>
  <c r="F27" i="1"/>
  <c r="F19" i="1" s="1"/>
  <c r="C35" i="3"/>
  <c r="C36" i="3" s="1"/>
  <c r="C37" i="3" s="1"/>
  <c r="F32" i="3"/>
  <c r="D96" i="3"/>
  <c r="E96" i="3"/>
  <c r="C92" i="3"/>
  <c r="C96" i="3" s="1"/>
  <c r="F96" i="3" s="1"/>
  <c r="J67" i="1" l="1"/>
  <c r="K19" i="1"/>
  <c r="L123" i="1" s="1"/>
  <c r="I51" i="1"/>
  <c r="J51" i="1" s="1"/>
  <c r="H51" i="1"/>
  <c r="N51" i="1"/>
  <c r="L24" i="1"/>
  <c r="L22" i="1"/>
  <c r="G19" i="1"/>
  <c r="H123" i="1" s="1"/>
  <c r="N24" i="1"/>
  <c r="N22" i="1"/>
  <c r="J22" i="1"/>
  <c r="I19" i="1"/>
  <c r="J123" i="1" s="1"/>
  <c r="H22" i="1"/>
  <c r="L54" i="1"/>
  <c r="N123" i="1" l="1"/>
  <c r="L19" i="1"/>
  <c r="J19" i="1"/>
  <c r="H19" i="1"/>
  <c r="N19" i="1" l="1"/>
</calcChain>
</file>

<file path=xl/sharedStrings.xml><?xml version="1.0" encoding="utf-8"?>
<sst xmlns="http://schemas.openxmlformats.org/spreadsheetml/2006/main" count="210" uniqueCount="94">
  <si>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</si>
  <si>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</si>
  <si>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</si>
  <si>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</si>
  <si>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</si>
  <si>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</si>
  <si>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</si>
  <si>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</si>
  <si>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</si>
  <si>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</si>
  <si>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</si>
  <si>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</si>
  <si>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</si>
  <si>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</si>
  <si>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</si>
  <si>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</si>
  <si>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</si>
  <si>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</si>
  <si>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</si>
  <si>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 xml:space="preserve">  (Ф.И.О.)                                                      (подпись)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</si>
  <si>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</si>
  <si>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</si>
  <si>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</si>
  <si>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</si>
  <si>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</si>
  <si>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</si>
  <si>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</si>
  <si>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</si>
  <si>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</si>
  <si>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</si>
  <si>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</si>
  <si>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</si>
  <si>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1.1.1</t>
  </si>
  <si>
    <t>1.1.2.</t>
  </si>
  <si>
    <t>1.1.3.</t>
  </si>
  <si>
    <t>1.1.4.</t>
  </si>
  <si>
    <t>1.1.5.</t>
  </si>
  <si>
    <t>начальник службы ГО и ЧС</t>
  </si>
  <si>
    <t xml:space="preserve">                                       (должность)                                      (подпись)             (Ф.И.О.)        (номер телефона)</t>
  </si>
  <si>
    <t xml:space="preserve">                        Д.И. Ковпака     51-033</t>
  </si>
  <si>
    <t>1.1</t>
  </si>
  <si>
    <t>1.1.2</t>
  </si>
  <si>
    <t>1.1.3</t>
  </si>
  <si>
    <t>1.1.4</t>
  </si>
  <si>
    <t>1.1.5</t>
  </si>
  <si>
    <t>Задача №1: Профилактика правонарушений в масштабах поселения и вовлечение общественности в предупреждение правонарушений</t>
  </si>
  <si>
    <t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городского поселения Новоаганск.</t>
  </si>
  <si>
    <t>Создание условий для обеспечения деятельности по профилактике пра-вонарушений на территории поселе-ния</t>
  </si>
  <si>
    <t xml:space="preserve">Привлечение насе-ления городского поселения Ново-аганск различных возрастных и соци-альных групп к уча-стию в деятельно-сти добровольных общественных фор-мирований в сфере охраны обществен-ного порядка:
народных дружин;
родительских пат-рулей и т.д.
</t>
  </si>
  <si>
    <t>Проведение меро-приятий профилак-тической направ-ленности (рейды, патрулирование и др.) с участием доб-ровольных общест-венных формирова-ний в сфере охраны общественного по-рядка</t>
  </si>
  <si>
    <t>Проведение семи-наров, круглых сто-лов для представи-телей обществен-ных организаций, специалистов, за-нимающихся про-филактикой право-нарушений</t>
  </si>
  <si>
    <t xml:space="preserve">Содержание народ-ной дружины, в том числе стимулирова-ние участников доб-ровольных общест-венных формирова-ний в сфере охраны общественного по-рядка
</t>
  </si>
  <si>
    <t>1.1.6.</t>
  </si>
  <si>
    <t>1.1.7</t>
  </si>
  <si>
    <t xml:space="preserve">Наименование подпрограммы №1: </t>
  </si>
  <si>
    <t>1.1.6</t>
  </si>
  <si>
    <t>Создание условий деятельности народных дружин</t>
  </si>
  <si>
    <t xml:space="preserve">составление формы   </t>
  </si>
  <si>
    <t>1.1.8</t>
  </si>
  <si>
    <t>1.1.9</t>
  </si>
  <si>
    <t xml:space="preserve">«Реализация мероприятий по профилактике правонарушений на территории  городского поселения Новоаганск на 2018-2020 годы» 
</t>
  </si>
  <si>
    <t>Программа утверждена постановлением администрации городского поселения Новоаганск от 16.11.2017 № 388</t>
  </si>
  <si>
    <t>Обеспечение функционирования и развития систем видеонаблюдения с целью повышения безопасности дорожного движения, информирования населения</t>
  </si>
  <si>
    <t xml:space="preserve">Обеспечение функционирования и развития систем видеонаблюдения в сфере общественного порядка </t>
  </si>
  <si>
    <t>Мероприятия по обеспечению функционирования АПК «Безопасный город» на территории поселения</t>
  </si>
  <si>
    <t>1.1.10</t>
  </si>
  <si>
    <t>Техническое обслуживание АПК «Безопасный город» на территории поселения</t>
  </si>
  <si>
    <t>Исполнено на 01.04.2018</t>
  </si>
  <si>
    <t>Исполнено на 01.07.2018</t>
  </si>
  <si>
    <t>Исполнено на  01.10.2018</t>
  </si>
  <si>
    <t xml:space="preserve">Исполнено на 31.12. 2018 год </t>
  </si>
  <si>
    <t>Объемы финансирования всего на 2018 год, тыс. руб.</t>
  </si>
  <si>
    <t xml:space="preserve">Обеспечение  функционирования систем видеонаблюдения, (оплата счетов за потребляемую электроэнергию видеокамерами АПК «Безопасный го-род» на территории поселения) </t>
  </si>
  <si>
    <t xml:space="preserve">Оплата мероприятия   в рамках муниципального контракта 0018/В-2018 от 26.01.18 с АО "ЮТЭК-НВр"  за потребляемую электроэнергию видеокамерами  АПК "Безопасный город".  </t>
  </si>
  <si>
    <t>Финансирование не требуется.</t>
  </si>
  <si>
    <t>Средства автономного округа не использованы по причине отсутствия соглашения о предоставлении иных межбюджетных трансфертов предусмотренных муниципальной программой "профилактика правонарушений в сфере общественного порядка в Нижневартовском районе на 2018-2025 годы и на период до 2030 года"</t>
  </si>
  <si>
    <t xml:space="preserve"> Сентябрь - октябрь</t>
  </si>
  <si>
    <t>Ежегодно проводится работа по привлечению населения к деятельности народной дружины, родительского патруля. Сформирована народная дружина  с количеством участников 17 человек. В родительском патрулировании  за отчётный период приняло участие 21 человек.</t>
  </si>
  <si>
    <t xml:space="preserve">Члены народной дружины учавствуют  в обеспечении общественного порядка, на следующих всех массовых мероприятиях 2018 года: Рождественские концерты, праздник «Крещение господне», концерты, посвященные  23 февраля и 8 марта, Праздник Оленевода-Охотника, Пасха, 1 и 9 мая, День поселка, последние звонки, День детства, 12 июня День России, выпускные в школах, Праздник обласа, 1 сентября, 4 ноября.  Также обеспечиваются еженедельные рейды и  дежурство на дискотеках в селе Варьеган и п.г.т. Новоаганск. 
 За истекший период 2018 года члены народной дружины участвовали в раскрытии преступлений (1 преступление)  и выявлении административных правонарушений (89 правонарушений).
</t>
  </si>
  <si>
    <t xml:space="preserve"> апрель-декабрь</t>
  </si>
  <si>
    <r>
      <t xml:space="preserve">         за 4-й квартал </t>
    </r>
    <r>
      <rPr>
        <b/>
        <u/>
        <sz val="12"/>
        <color indexed="8"/>
        <rFont val="Times New Roman"/>
        <family val="1"/>
        <charset val="204"/>
      </rPr>
      <t xml:space="preserve">  2018 года</t>
    </r>
  </si>
  <si>
    <t>(в редакции  21.11.2018 _№495)</t>
  </si>
  <si>
    <t>2.1</t>
  </si>
  <si>
    <t>2.1.1</t>
  </si>
  <si>
    <t>Формирование за-конопослушного поведения участни-ков дорожного движения</t>
  </si>
  <si>
    <t>Заключен Муниципальный контракт по выполнению работ по прокладке оптоволоконной линии с ИП Парилов №25 от 03.09.18 на сумму 140 тыс.руб. Договор на изготовление и печпть Баннеров №10 от 02.10.18 с ИП Рамозанов(сумма 10000 руб.)</t>
  </si>
  <si>
    <t xml:space="preserve"> Заключен Муниципальный контракт с ИП Парилов №24 от 03.09.18 на сумму 99,250 тыс.руб на поставку и монтаж и интгрецию в АПК "Безопасны город" 2-х уличных поворотных видеокамер.</t>
  </si>
  <si>
    <t xml:space="preserve"> Услуги по метрологической поверке фоторадарных комплектов Крис-С, муниципальный контракт №18 с ООО "Радис-СТ" от 03.08.18, сумма 81 000 руб. ТО системы видеонаблюдения  АПК "Безопасный город" с ИП Ковтун А.В. №56 от 23.0418, сумма 29 510 руб. Работы по преносу  шкафа системы АПК Безопасный город с ИП Парилов на сумму 8 623 руб.  Заключен договор №016/2018-П от 12.09.18 на поставку аккамуляторных батарей дл источников бесперебойного питания АПК Безопасный город с ИП Парилов на сумму 44000 руб. Договор на поставку и монтаж  2-х видеокамер с ИП Парилов на сумму 30 000 руб.</t>
  </si>
  <si>
    <t>Оплата мероприятия   в рамках муниципальному контракта 0090 от 26.03.18 с ИП "Парилов А.А.".    Заключен Муниципальный контракт с ИП Парилов №32 от 31.10.18 на сумму 99,250 тыс.руб на поставку и монтаж и интгрецию в АПК "Безопасны город" 2-х уличных поворотных видеокамер, сумма 119000руб.</t>
  </si>
  <si>
    <t xml:space="preserve">Совместно с образовательными учреждениями в  2018 года проведено  3 круглых стола. </t>
  </si>
  <si>
    <t>Проведены выплаты  членам Народной дружины по итогам дежурств  в 4 квартале 2018 года. Страхование от несчастных случаев , договор с АО "ГСК"Югория" №12-000257-04/18 от 15.08.1981 на сумму 16 150руб.</t>
  </si>
  <si>
    <t>Проведены выплаты  членам Народной дружины по итогам дежурств  за 2018 год.</t>
  </si>
  <si>
    <t>Обеспечение мероприятий по пропагандистской работе, в том числе в трудовых коллек-тивах, по культуре во-ждения, выявления и минимизации количества так называемых «опасных водителей», «лихачей», любителей «агрессивной езды» Проведение семинаров, круглых столов, ин-формирование через СМИ</t>
  </si>
  <si>
    <t>Без финансирования.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</si>
</sst>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.000"/>
    <numFmt numFmtId="168" formatCode="#,##0.00;[Red]\-#,##0.00;0.00"/>
    <numFmt numFmtId="169" formatCode="#,##0.00_ ;[Red]\-#,##0.00\ "/>
    <numFmt numFmtId="170" formatCode="0.00000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164" fontId="5" fillId="0" borderId="0" applyFont="0" applyFill="0" applyBorder="0" applyAlignment="0" applyProtection="0"/>
    <xf numFmtId="0" fontId="21" fillId="0" borderId="0"/>
  </cellStyleXfs>
  <cellXfs count="1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8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" fillId="0" borderId="0" xfId="0" applyFont="1"/>
    <xf numFmtId="0" fontId="14" fillId="0" borderId="0" xfId="0" applyFont="1" applyAlignment="1"/>
    <xf numFmtId="0" fontId="14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4" fontId="17" fillId="0" borderId="1" xfId="0" applyNumberFormat="1" applyFont="1" applyBorder="1" applyAlignment="1">
      <alignment horizontal="center" wrapText="1"/>
    </xf>
    <xf numFmtId="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3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165" fontId="15" fillId="0" borderId="1" xfId="0" applyNumberFormat="1" applyFont="1" applyBorder="1" applyAlignment="1">
      <alignment vertical="top" wrapText="1"/>
    </xf>
    <xf numFmtId="166" fontId="17" fillId="0" borderId="1" xfId="0" applyNumberFormat="1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2" fontId="9" fillId="0" borderId="0" xfId="0" applyNumberFormat="1" applyFont="1" applyFill="1"/>
    <xf numFmtId="165" fontId="9" fillId="0" borderId="0" xfId="0" applyNumberFormat="1" applyFont="1" applyFill="1"/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8" fontId="22" fillId="0" borderId="17" xfId="3" applyNumberFormat="1" applyFont="1" applyFill="1" applyBorder="1" applyAlignment="1" applyProtection="1">
      <alignment vertical="center"/>
      <protection hidden="1"/>
    </xf>
    <xf numFmtId="169" fontId="22" fillId="0" borderId="16" xfId="3" applyNumberFormat="1" applyFont="1" applyFill="1" applyBorder="1" applyAlignment="1" applyProtection="1">
      <alignment vertical="center"/>
      <protection hidden="1"/>
    </xf>
    <xf numFmtId="169" fontId="0" fillId="0" borderId="0" xfId="0" applyNumberFormat="1"/>
    <xf numFmtId="168" fontId="23" fillId="0" borderId="17" xfId="3" applyNumberFormat="1" applyFont="1" applyFill="1" applyBorder="1" applyAlignment="1" applyProtection="1">
      <alignment vertical="center"/>
      <protection hidden="1"/>
    </xf>
    <xf numFmtId="166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/>
    </xf>
    <xf numFmtId="165" fontId="15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16" fillId="0" borderId="3" xfId="0" applyNumberFormat="1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" fontId="17" fillId="0" borderId="3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170" fontId="0" fillId="0" borderId="0" xfId="0" applyNumberFormat="1" applyFill="1"/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</cellXfs>
  <cellStyles count="4">
    <cellStyle name="Обычный" xfId="0" builtinId="0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I4" sqref="I4"/>
    </sheetView>
  </sheetViews>
  <sheetFormatPr defaultRowHeight="15" x14ac:dyDescent="0.25"/>
  <cols>
    <col min="1" max="1" width="10.140625" bestFit="1" customWidth="1"/>
    <col min="3" max="3" width="9.42578125" bestFit="1" customWidth="1"/>
    <col min="4" max="4" width="12" customWidth="1"/>
    <col min="5" max="5" width="14.5703125" customWidth="1"/>
    <col min="6" max="7" width="14.7109375" customWidth="1"/>
    <col min="8" max="8" width="17.28515625" customWidth="1"/>
    <col min="9" max="9" width="12.7109375" customWidth="1"/>
    <col min="10" max="10" width="14.5703125" customWidth="1"/>
    <col min="11" max="11" width="9.42578125" bestFit="1" customWidth="1"/>
    <col min="12" max="12" width="10.5703125" bestFit="1" customWidth="1"/>
    <col min="13" max="13" width="9.5703125" bestFit="1" customWidth="1"/>
    <col min="14" max="14" width="10.42578125" bestFit="1" customWidth="1"/>
  </cols>
  <sheetData>
    <row r="1" spans="1:10" s="10" customFormat="1" x14ac:dyDescent="0.25">
      <c r="A1" s="10" t="s">
        <v>32</v>
      </c>
      <c r="B1" s="10" t="s">
        <v>41</v>
      </c>
      <c r="C1" s="10" t="s">
        <v>42</v>
      </c>
      <c r="D1" s="10" t="s">
        <v>43</v>
      </c>
      <c r="E1" s="10" t="s">
        <v>44</v>
      </c>
      <c r="F1" s="10" t="s">
        <v>55</v>
      </c>
      <c r="G1" s="10" t="s">
        <v>53</v>
      </c>
      <c r="H1" s="10" t="s">
        <v>58</v>
      </c>
      <c r="I1" s="10" t="s">
        <v>59</v>
      </c>
      <c r="J1" s="10" t="s">
        <v>65</v>
      </c>
    </row>
    <row r="2" spans="1:10" s="13" customFormat="1" x14ac:dyDescent="0.25"/>
    <row r="3" spans="1:10" s="13" customFormat="1" x14ac:dyDescent="0.25"/>
    <row r="4" spans="1:10" s="13" customFormat="1" x14ac:dyDescent="0.25">
      <c r="D4" s="13">
        <v>7.4999999999999997E-2</v>
      </c>
      <c r="E4" s="13">
        <v>3.4710000000000001</v>
      </c>
      <c r="F4" s="13">
        <v>2.49329</v>
      </c>
      <c r="G4" s="13">
        <v>120</v>
      </c>
      <c r="H4" s="13">
        <v>79.400000000000006</v>
      </c>
      <c r="I4" s="13">
        <v>8.6229999999999993</v>
      </c>
      <c r="J4" s="13">
        <v>38</v>
      </c>
    </row>
    <row r="5" spans="1:10" s="13" customFormat="1" x14ac:dyDescent="0.25">
      <c r="E5" s="13">
        <v>18.704999999999998</v>
      </c>
      <c r="F5" s="13">
        <v>3.32063</v>
      </c>
      <c r="G5" s="13">
        <v>20</v>
      </c>
      <c r="H5" s="13">
        <v>19.850000000000001</v>
      </c>
      <c r="I5" s="13">
        <v>44</v>
      </c>
      <c r="J5" s="13">
        <v>38</v>
      </c>
    </row>
    <row r="6" spans="1:10" s="13" customFormat="1" x14ac:dyDescent="0.25">
      <c r="E6" s="13">
        <v>1.74</v>
      </c>
      <c r="F6" s="13">
        <v>0.80916999999999994</v>
      </c>
      <c r="G6" s="13">
        <v>10</v>
      </c>
      <c r="I6" s="13">
        <v>30</v>
      </c>
      <c r="J6" s="13">
        <v>119</v>
      </c>
    </row>
    <row r="7" spans="1:10" s="13" customFormat="1" x14ac:dyDescent="0.25">
      <c r="E7" s="13">
        <v>1.9139999999999999</v>
      </c>
      <c r="F7" s="13">
        <v>2.6293799999999998</v>
      </c>
    </row>
    <row r="8" spans="1:10" s="13" customFormat="1" x14ac:dyDescent="0.25">
      <c r="E8" s="13">
        <v>0.87</v>
      </c>
      <c r="F8" s="13">
        <v>3.5018899999999999</v>
      </c>
    </row>
    <row r="9" spans="1:10" s="13" customFormat="1" x14ac:dyDescent="0.25">
      <c r="E9" s="13">
        <v>1.044</v>
      </c>
      <c r="F9" s="13">
        <v>0.83986000000000005</v>
      </c>
    </row>
    <row r="10" spans="1:10" s="13" customFormat="1" x14ac:dyDescent="0.25">
      <c r="E10" s="13">
        <v>1.5209999999999999</v>
      </c>
      <c r="F10" s="13">
        <v>2.6489699999999998</v>
      </c>
    </row>
    <row r="11" spans="1:10" s="13" customFormat="1" x14ac:dyDescent="0.25">
      <c r="E11" s="13">
        <v>7.7430000000000003</v>
      </c>
      <c r="F11" s="13">
        <v>3.5279699999999998</v>
      </c>
    </row>
    <row r="12" spans="1:10" s="13" customFormat="1" x14ac:dyDescent="0.25">
      <c r="E12" s="13">
        <v>0.69599999999999995</v>
      </c>
      <c r="F12" s="13">
        <v>0.48226999999999998</v>
      </c>
    </row>
    <row r="13" spans="1:10" s="13" customFormat="1" x14ac:dyDescent="0.25">
      <c r="E13" s="13">
        <v>0.621</v>
      </c>
    </row>
    <row r="14" spans="1:10" s="13" customFormat="1" x14ac:dyDescent="0.25">
      <c r="E14" s="13">
        <v>1.044</v>
      </c>
    </row>
    <row r="15" spans="1:10" s="13" customFormat="1" x14ac:dyDescent="0.25">
      <c r="E15" s="13">
        <v>1.9630000000000001</v>
      </c>
    </row>
    <row r="16" spans="1:10" s="13" customFormat="1" x14ac:dyDescent="0.25">
      <c r="E16" s="13">
        <v>10.005000000000001</v>
      </c>
    </row>
    <row r="17" spans="1:17" s="13" customFormat="1" x14ac:dyDescent="0.25">
      <c r="E17" s="13">
        <v>1.044</v>
      </c>
    </row>
    <row r="18" spans="1:17" s="13" customFormat="1" x14ac:dyDescent="0.25">
      <c r="E18" s="13">
        <v>0.69599999999999995</v>
      </c>
    </row>
    <row r="19" spans="1:17" s="13" customFormat="1" x14ac:dyDescent="0.25">
      <c r="E19" s="13">
        <v>1.3919999999999999</v>
      </c>
    </row>
    <row r="20" spans="1:17" s="13" customFormat="1" x14ac:dyDescent="0.25">
      <c r="E20" s="13">
        <v>2.6659999999999999</v>
      </c>
    </row>
    <row r="21" spans="1:17" s="13" customFormat="1" x14ac:dyDescent="0.25">
      <c r="E21" s="13">
        <v>14.18</v>
      </c>
    </row>
    <row r="22" spans="1:17" s="13" customFormat="1" x14ac:dyDescent="0.25">
      <c r="E22" s="13">
        <v>1.218</v>
      </c>
    </row>
    <row r="23" spans="1:17" s="13" customFormat="1" x14ac:dyDescent="0.25">
      <c r="E23" s="13">
        <v>1.3919999999999999</v>
      </c>
    </row>
    <row r="24" spans="1:17" s="13" customFormat="1" x14ac:dyDescent="0.25"/>
    <row r="25" spans="1:17" s="13" customFormat="1" x14ac:dyDescent="0.25">
      <c r="A25" s="13">
        <f>SUM(A3:A12)</f>
        <v>0</v>
      </c>
      <c r="B25" s="13">
        <f>SUM(B3:B12)</f>
        <v>0</v>
      </c>
      <c r="C25" s="13">
        <f>SUM(C3:C12)</f>
        <v>0</v>
      </c>
      <c r="D25" s="13">
        <f>SUM(D3:D12)</f>
        <v>7.4999999999999997E-2</v>
      </c>
      <c r="E25" s="13">
        <f>SUM(E3:E23)</f>
        <v>73.924999999999997</v>
      </c>
      <c r="F25" s="13">
        <f>SUM(F3:F12)</f>
        <v>20.253429999999998</v>
      </c>
      <c r="G25" s="13">
        <f>SUM(G3:G12)</f>
        <v>150</v>
      </c>
      <c r="H25" s="13">
        <f>SUM(H3:H12)</f>
        <v>99.25</v>
      </c>
      <c r="I25" s="13">
        <f>SUM(I3:I12)</f>
        <v>82.62299999999999</v>
      </c>
      <c r="J25" s="13">
        <f>SUM(J3:J12)</f>
        <v>195</v>
      </c>
      <c r="M25" s="161">
        <f>SUM(A25:L25)</f>
        <v>621.12643000000003</v>
      </c>
    </row>
    <row r="26" spans="1:17" s="13" customFormat="1" x14ac:dyDescent="0.25"/>
    <row r="27" spans="1:17" s="13" customFormat="1" x14ac:dyDescent="0.25"/>
    <row r="28" spans="1:17" s="13" customFormat="1" x14ac:dyDescent="0.25"/>
    <row r="29" spans="1:17" s="13" customFormat="1" x14ac:dyDescent="0.25">
      <c r="C29" s="13">
        <v>24.707999999999998</v>
      </c>
      <c r="F29" s="13">
        <v>76.44</v>
      </c>
    </row>
    <row r="30" spans="1:17" s="13" customFormat="1" x14ac:dyDescent="0.25">
      <c r="C30" s="13">
        <v>3.6920000000000002</v>
      </c>
      <c r="F30" s="13">
        <v>32.76</v>
      </c>
    </row>
    <row r="31" spans="1:17" s="12" customFormat="1" x14ac:dyDescent="0.25">
      <c r="A31" s="13"/>
      <c r="B31" s="13"/>
      <c r="C31" s="13">
        <v>0.34799999999999998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s="12" customFormat="1" x14ac:dyDescent="0.25">
      <c r="A32" s="13"/>
      <c r="B32" s="13"/>
      <c r="C32" s="13">
        <v>10.44</v>
      </c>
      <c r="D32" s="13"/>
      <c r="E32" s="13"/>
      <c r="F32" s="13">
        <f>SUM(F29:F31)</f>
        <v>109.19999999999999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12" customFormat="1" x14ac:dyDescent="0.25">
      <c r="C33" s="13">
        <v>1.6120000000000001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2"/>
      <c r="B35" s="12"/>
      <c r="C35" s="13">
        <f>SUM(C29:C34)</f>
        <v>40.799999999999997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2"/>
      <c r="B36" s="12"/>
      <c r="C36" s="13">
        <f>C35-C29-C30-C38</f>
        <v>12.399999999999999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C37" s="13">
        <f>C35-C36</f>
        <v>28.4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C39" s="13"/>
      <c r="D39" s="13">
        <f>SUM(D40:D45)</f>
        <v>41000</v>
      </c>
      <c r="E39" s="13">
        <f t="shared" ref="E39:I39" si="0">SUM(E40:E45)</f>
        <v>14552.439999999999</v>
      </c>
      <c r="F39" s="13">
        <f t="shared" si="0"/>
        <v>0</v>
      </c>
      <c r="G39" s="13">
        <f t="shared" si="0"/>
        <v>0</v>
      </c>
      <c r="H39" s="13">
        <f t="shared" si="0"/>
        <v>29510</v>
      </c>
      <c r="I39" s="13">
        <f t="shared" si="0"/>
        <v>114000</v>
      </c>
      <c r="J39" s="13"/>
      <c r="K39" s="13">
        <f>SUM(D39:J39)</f>
        <v>199062.44</v>
      </c>
      <c r="L39" s="13"/>
      <c r="M39" s="13"/>
      <c r="N39" s="13"/>
      <c r="O39" s="13"/>
      <c r="P39" s="13"/>
      <c r="Q39" s="13"/>
    </row>
    <row r="40" spans="1:17" x14ac:dyDescent="0.25">
      <c r="C40" s="13"/>
      <c r="D40" s="13">
        <v>3237</v>
      </c>
      <c r="E40" s="13">
        <v>2471.9699999999998</v>
      </c>
      <c r="F40" s="13"/>
      <c r="G40" s="13"/>
      <c r="H40" s="13">
        <v>29510</v>
      </c>
      <c r="I40" s="13">
        <v>38000</v>
      </c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C41" s="13"/>
      <c r="D41" s="13">
        <v>18879</v>
      </c>
      <c r="E41" s="13">
        <v>3292.25</v>
      </c>
      <c r="F41" s="13"/>
      <c r="G41" s="13"/>
      <c r="H41" s="13"/>
      <c r="I41" s="13">
        <v>38000</v>
      </c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C42" s="13"/>
      <c r="D42" s="13">
        <v>2784</v>
      </c>
      <c r="E42" s="13">
        <v>813.89</v>
      </c>
      <c r="F42" s="13"/>
      <c r="G42" s="13"/>
      <c r="H42" s="13"/>
      <c r="I42" s="13">
        <v>38000</v>
      </c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C43" s="13"/>
      <c r="D43" s="13">
        <v>2093</v>
      </c>
      <c r="E43" s="13">
        <v>2347.06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C44" s="13"/>
      <c r="D44" s="13">
        <v>11919</v>
      </c>
      <c r="E44" s="13">
        <v>3125.89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C45" s="13"/>
      <c r="D45" s="13">
        <v>2088</v>
      </c>
      <c r="E45" s="13">
        <v>2501.38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thickBot="1" x14ac:dyDescent="0.3">
      <c r="C48" s="13">
        <f>SUM(C49:C62)</f>
        <v>61921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x14ac:dyDescent="0.25">
      <c r="C49" s="80">
        <v>1313</v>
      </c>
      <c r="D49" s="82">
        <v>1522</v>
      </c>
      <c r="E49" s="82">
        <v>1298.96</v>
      </c>
      <c r="F49" s="13"/>
      <c r="G49" s="13"/>
      <c r="H49" s="13">
        <v>81000</v>
      </c>
      <c r="I49" s="13">
        <v>38000</v>
      </c>
      <c r="J49" s="13"/>
      <c r="K49" s="13"/>
      <c r="L49" s="13"/>
      <c r="M49" s="13"/>
      <c r="N49" s="13"/>
      <c r="O49" s="13"/>
      <c r="P49" s="13"/>
      <c r="Q49" s="13"/>
    </row>
    <row r="50" spans="3:17" x14ac:dyDescent="0.25">
      <c r="C50" s="79">
        <v>7395</v>
      </c>
      <c r="D50" s="82">
        <v>1086</v>
      </c>
      <c r="E50" s="82">
        <v>2508.6799999999998</v>
      </c>
      <c r="F50" s="13"/>
      <c r="G50" s="13"/>
      <c r="H50" s="13">
        <v>29510</v>
      </c>
      <c r="I50" s="13">
        <v>38000</v>
      </c>
      <c r="J50" s="13"/>
      <c r="K50" s="13"/>
      <c r="L50" s="13"/>
      <c r="M50" s="13"/>
      <c r="N50" s="13"/>
      <c r="O50" s="13"/>
      <c r="P50" s="13"/>
      <c r="Q50" s="13"/>
    </row>
    <row r="51" spans="3:17" x14ac:dyDescent="0.25">
      <c r="C51" s="79">
        <v>696</v>
      </c>
      <c r="D51" s="82">
        <v>696</v>
      </c>
      <c r="E51" s="82">
        <v>3341.14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x14ac:dyDescent="0.25">
      <c r="C52" s="79">
        <v>696</v>
      </c>
      <c r="D52" s="82">
        <v>696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x14ac:dyDescent="0.25">
      <c r="C53" s="79">
        <v>9025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x14ac:dyDescent="0.25">
      <c r="C54" s="79">
        <v>2093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x14ac:dyDescent="0.25">
      <c r="C55" s="79">
        <v>10875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x14ac:dyDescent="0.25">
      <c r="C56" s="79">
        <v>696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/>
      <c r="O56" s="12"/>
      <c r="P56" s="12"/>
      <c r="Q56" s="12"/>
    </row>
    <row r="57" spans="3:17" x14ac:dyDescent="0.25">
      <c r="C57" s="79">
        <v>1044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/>
      <c r="O57" s="12"/>
      <c r="P57" s="12"/>
      <c r="Q57" s="12"/>
    </row>
    <row r="58" spans="3:17" x14ac:dyDescent="0.25">
      <c r="C58" s="79">
        <v>1392</v>
      </c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 x14ac:dyDescent="0.25">
      <c r="C59" s="79">
        <v>696</v>
      </c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 x14ac:dyDescent="0.25">
      <c r="C60" s="79">
        <v>3380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7" x14ac:dyDescent="0.25">
      <c r="C61" s="79">
        <v>18096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7" x14ac:dyDescent="0.25">
      <c r="C62" s="79">
        <v>4524</v>
      </c>
    </row>
    <row r="64" spans="3:17" x14ac:dyDescent="0.25">
      <c r="C64" s="79">
        <v>7125</v>
      </c>
    </row>
    <row r="66" spans="3:13" x14ac:dyDescent="0.25">
      <c r="C66" s="81">
        <f>SUM(C49:C64)</f>
        <v>69046</v>
      </c>
      <c r="D66" s="81">
        <f>SUM(D49:D64)</f>
        <v>4000</v>
      </c>
      <c r="E66" s="81">
        <f>SUM(E49:E64)</f>
        <v>7148.78</v>
      </c>
      <c r="F66" s="81">
        <f t="shared" ref="F66:I66" si="1">SUM(F49:F64)</f>
        <v>0</v>
      </c>
      <c r="G66" s="81">
        <f t="shared" si="1"/>
        <v>0</v>
      </c>
      <c r="H66" s="81">
        <f t="shared" si="1"/>
        <v>110510</v>
      </c>
      <c r="I66" s="81">
        <f t="shared" si="1"/>
        <v>76000</v>
      </c>
      <c r="M66" s="81">
        <f>SUM(C66:L66)</f>
        <v>266704.78000000003</v>
      </c>
    </row>
    <row r="86" spans="3:6" x14ac:dyDescent="0.25">
      <c r="C86" s="11">
        <v>3493</v>
      </c>
      <c r="D86" s="11">
        <v>23750</v>
      </c>
      <c r="E86" s="11">
        <v>62500</v>
      </c>
    </row>
    <row r="87" spans="3:6" x14ac:dyDescent="0.25">
      <c r="C87" s="11">
        <v>15197.17</v>
      </c>
      <c r="D87" s="11">
        <v>16704</v>
      </c>
      <c r="E87" s="11">
        <v>15625</v>
      </c>
    </row>
    <row r="88" spans="3:6" x14ac:dyDescent="0.25">
      <c r="C88" s="11">
        <v>5077.24</v>
      </c>
      <c r="D88" s="11">
        <v>4810</v>
      </c>
      <c r="E88" s="11">
        <v>35.31</v>
      </c>
    </row>
    <row r="89" spans="3:6" x14ac:dyDescent="0.25">
      <c r="C89" s="11">
        <v>3102.59</v>
      </c>
      <c r="D89" s="11">
        <v>31494</v>
      </c>
      <c r="E89" s="11"/>
    </row>
    <row r="90" spans="3:6" x14ac:dyDescent="0.25">
      <c r="C90" s="11">
        <v>54547</v>
      </c>
      <c r="D90" s="11">
        <v>696</v>
      </c>
      <c r="E90" s="11"/>
    </row>
    <row r="91" spans="3:6" x14ac:dyDescent="0.25">
      <c r="C91" s="11">
        <v>8153</v>
      </c>
      <c r="D91" s="11">
        <v>11401</v>
      </c>
      <c r="E91" s="11"/>
    </row>
    <row r="92" spans="3:6" x14ac:dyDescent="0.25">
      <c r="C92" s="11">
        <f>SUM(C86:C91)</f>
        <v>89570</v>
      </c>
      <c r="D92" s="11">
        <v>66903</v>
      </c>
      <c r="E92" s="11"/>
    </row>
    <row r="93" spans="3:6" x14ac:dyDescent="0.25">
      <c r="C93" s="11"/>
      <c r="D93" s="11">
        <v>5568</v>
      </c>
      <c r="E93" s="11"/>
    </row>
    <row r="94" spans="3:6" x14ac:dyDescent="0.25">
      <c r="C94" s="11"/>
      <c r="D94" s="11">
        <v>3828</v>
      </c>
      <c r="E94" s="11"/>
    </row>
    <row r="95" spans="3:6" x14ac:dyDescent="0.25">
      <c r="C95" s="11"/>
      <c r="D95" s="11">
        <v>2496</v>
      </c>
      <c r="E95" s="11"/>
    </row>
    <row r="96" spans="3:6" x14ac:dyDescent="0.25">
      <c r="C96" s="11">
        <f>SUM(C92)</f>
        <v>89570</v>
      </c>
      <c r="D96" s="11">
        <f>SUM(D86:D95)</f>
        <v>167650</v>
      </c>
      <c r="E96" s="11">
        <f>SUM(E86:E95)</f>
        <v>78160.31</v>
      </c>
      <c r="F96" s="11">
        <f>SUM(C96:E96)</f>
        <v>335380.31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tabSelected="1" view="pageBreakPreview" topLeftCell="A124" zoomScale="85" zoomScaleNormal="70" zoomScaleSheetLayoutView="85" zoomScalePageLayoutView="85" workbookViewId="0">
      <selection activeCell="A122" sqref="A122:O122"/>
    </sheetView>
  </sheetViews>
  <sheetFormatPr defaultColWidth="9.140625" defaultRowHeight="15.75" x14ac:dyDescent="0.25"/>
  <cols>
    <col min="1" max="1" width="5.140625" style="14" customWidth="1"/>
    <col min="2" max="2" width="21" style="14" customWidth="1"/>
    <col min="3" max="3" width="10.42578125" style="14" customWidth="1"/>
    <col min="4" max="4" width="9.28515625" style="14" customWidth="1"/>
    <col min="5" max="5" width="20.85546875" style="14" customWidth="1"/>
    <col min="6" max="6" width="15.85546875" style="40" customWidth="1"/>
    <col min="7" max="7" width="14.5703125" style="14" customWidth="1"/>
    <col min="8" max="8" width="10.7109375" style="14" customWidth="1"/>
    <col min="9" max="9" width="13.85546875" style="14" customWidth="1"/>
    <col min="10" max="10" width="10.42578125" style="14" customWidth="1"/>
    <col min="11" max="11" width="14.28515625" style="14" customWidth="1"/>
    <col min="12" max="12" width="9.85546875" style="14" customWidth="1"/>
    <col min="13" max="13" width="13" style="14" customWidth="1"/>
    <col min="14" max="14" width="11.7109375" style="14" customWidth="1"/>
    <col min="15" max="15" width="22.5703125" style="14" customWidth="1"/>
    <col min="16" max="18" width="9.140625" style="14"/>
    <col min="19" max="19" width="13.85546875" style="14" bestFit="1" customWidth="1"/>
    <col min="20" max="20" width="9.140625" style="14"/>
    <col min="21" max="21" width="12.5703125" style="14" bestFit="1" customWidth="1"/>
    <col min="22" max="23" width="9.140625" style="14"/>
    <col min="24" max="24" width="12.5703125" style="14" bestFit="1" customWidth="1"/>
    <col min="25" max="16384" width="9.140625" style="14"/>
  </cols>
  <sheetData>
    <row r="1" spans="1:15" ht="15" customHeight="1" x14ac:dyDescent="0.25">
      <c r="B1" s="15"/>
      <c r="F1" s="1" t="s">
        <v>20</v>
      </c>
      <c r="G1" s="3"/>
      <c r="H1" s="3"/>
      <c r="I1" s="3"/>
    </row>
    <row r="2" spans="1:15" ht="15" customHeight="1" x14ac:dyDescent="0.25">
      <c r="B2" s="15"/>
      <c r="F2" s="4" t="s">
        <v>21</v>
      </c>
      <c r="G2" s="3"/>
      <c r="H2" s="3"/>
      <c r="I2" s="3"/>
    </row>
    <row r="3" spans="1:15" ht="33.75" customHeight="1" x14ac:dyDescent="0.25">
      <c r="B3" s="133" t="s">
        <v>60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5" ht="15" customHeight="1" x14ac:dyDescent="0.25">
      <c r="B4" s="15"/>
      <c r="E4" s="1"/>
      <c r="G4" s="3"/>
      <c r="H4" s="3"/>
      <c r="I4" s="3"/>
    </row>
    <row r="5" spans="1:15" ht="15" customHeight="1" x14ac:dyDescent="0.25">
      <c r="B5" s="2"/>
      <c r="C5" s="2"/>
      <c r="D5" s="2"/>
      <c r="F5" s="160" t="s">
        <v>80</v>
      </c>
      <c r="G5" s="160"/>
      <c r="H5" s="160"/>
      <c r="I5" s="3"/>
    </row>
    <row r="6" spans="1:15" ht="15" customHeight="1" x14ac:dyDescent="0.25">
      <c r="B6" s="2"/>
      <c r="C6" s="5"/>
      <c r="D6" s="5"/>
      <c r="F6" s="140" t="s">
        <v>25</v>
      </c>
      <c r="G6" s="140"/>
      <c r="H6" s="140"/>
      <c r="I6" s="3"/>
    </row>
    <row r="7" spans="1:15" ht="15" customHeight="1" x14ac:dyDescent="0.25">
      <c r="B7" s="2"/>
      <c r="C7" s="2"/>
      <c r="D7" s="2"/>
      <c r="E7" s="2"/>
      <c r="F7" s="41"/>
      <c r="G7" s="3"/>
      <c r="H7" s="3"/>
      <c r="I7" s="3"/>
    </row>
    <row r="8" spans="1:15" ht="15" customHeight="1" x14ac:dyDescent="0.25">
      <c r="B8" s="6" t="s">
        <v>61</v>
      </c>
      <c r="C8" s="2"/>
      <c r="D8" s="2"/>
      <c r="E8" s="7"/>
      <c r="F8" s="42"/>
      <c r="G8" s="7"/>
      <c r="H8" s="7"/>
      <c r="I8" s="7"/>
      <c r="J8" s="7"/>
    </row>
    <row r="9" spans="1:15" ht="15" customHeight="1" x14ac:dyDescent="0.25">
      <c r="B9" s="6" t="s">
        <v>81</v>
      </c>
      <c r="C9" s="8"/>
      <c r="D9" s="8"/>
      <c r="E9" s="9"/>
      <c r="F9" s="43"/>
      <c r="G9" s="9"/>
      <c r="H9" s="9"/>
      <c r="I9" s="9"/>
      <c r="J9" s="16"/>
    </row>
    <row r="10" spans="1:15" ht="15" customHeight="1" x14ac:dyDescent="0.25">
      <c r="B10" s="6"/>
      <c r="C10" s="8"/>
      <c r="D10" s="8"/>
      <c r="E10" s="9"/>
      <c r="F10" s="43"/>
      <c r="G10" s="9"/>
      <c r="H10" s="9"/>
      <c r="I10" s="9"/>
      <c r="J10" s="16"/>
    </row>
    <row r="11" spans="1:15" ht="15" customHeight="1" x14ac:dyDescent="0.25">
      <c r="B11" s="6" t="s">
        <v>22</v>
      </c>
      <c r="C11" s="8"/>
      <c r="D11" s="8"/>
      <c r="E11" s="8"/>
      <c r="F11" s="44"/>
      <c r="G11" s="2"/>
      <c r="H11" s="2"/>
      <c r="I11" s="2"/>
      <c r="J11" s="2"/>
    </row>
    <row r="12" spans="1:15" ht="15" customHeight="1" x14ac:dyDescent="0.25">
      <c r="B12" s="6"/>
      <c r="C12" s="8"/>
      <c r="D12" s="8"/>
      <c r="E12" s="8"/>
      <c r="F12" s="44"/>
      <c r="G12" s="2"/>
      <c r="H12" s="2"/>
      <c r="I12" s="2"/>
      <c r="J12" s="2"/>
    </row>
    <row r="13" spans="1:15" ht="15" customHeight="1" x14ac:dyDescent="0.25">
      <c r="A13" s="134" t="s">
        <v>0</v>
      </c>
      <c r="B13" s="134" t="s">
        <v>1</v>
      </c>
      <c r="C13" s="134" t="s">
        <v>2</v>
      </c>
      <c r="D13" s="134"/>
      <c r="E13" s="134" t="s">
        <v>3</v>
      </c>
      <c r="F13" s="134" t="s">
        <v>71</v>
      </c>
      <c r="G13" s="106" t="s">
        <v>67</v>
      </c>
      <c r="H13" s="106"/>
      <c r="I13" s="106" t="s">
        <v>68</v>
      </c>
      <c r="J13" s="106"/>
      <c r="K13" s="106" t="s">
        <v>69</v>
      </c>
      <c r="L13" s="106"/>
      <c r="M13" s="106" t="s">
        <v>70</v>
      </c>
      <c r="N13" s="106"/>
      <c r="O13" s="139" t="s">
        <v>4</v>
      </c>
    </row>
    <row r="14" spans="1:15" ht="39" customHeight="1" x14ac:dyDescent="0.25">
      <c r="A14" s="134"/>
      <c r="B14" s="134"/>
      <c r="C14" s="134"/>
      <c r="D14" s="134"/>
      <c r="E14" s="134"/>
      <c r="F14" s="134"/>
      <c r="G14" s="106"/>
      <c r="H14" s="106"/>
      <c r="I14" s="106"/>
      <c r="J14" s="106"/>
      <c r="K14" s="106"/>
      <c r="L14" s="106"/>
      <c r="M14" s="106"/>
      <c r="N14" s="106"/>
      <c r="O14" s="139"/>
    </row>
    <row r="15" spans="1:15" ht="58.5" customHeight="1" x14ac:dyDescent="0.25">
      <c r="A15" s="134"/>
      <c r="B15" s="134"/>
      <c r="C15" s="17" t="s">
        <v>5</v>
      </c>
      <c r="D15" s="17" t="s">
        <v>6</v>
      </c>
      <c r="E15" s="134"/>
      <c r="F15" s="134"/>
      <c r="G15" s="17" t="s">
        <v>7</v>
      </c>
      <c r="H15" s="17" t="s">
        <v>8</v>
      </c>
      <c r="I15" s="17" t="s">
        <v>7</v>
      </c>
      <c r="J15" s="17" t="s">
        <v>8</v>
      </c>
      <c r="K15" s="17" t="s">
        <v>7</v>
      </c>
      <c r="L15" s="17" t="s">
        <v>8</v>
      </c>
      <c r="M15" s="17" t="s">
        <v>7</v>
      </c>
      <c r="N15" s="17" t="s">
        <v>8</v>
      </c>
      <c r="O15" s="139"/>
    </row>
    <row r="16" spans="1:15" s="18" customFormat="1" ht="33" customHeight="1" x14ac:dyDescent="0.25">
      <c r="A16" s="111" t="s">
        <v>54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4"/>
    </row>
    <row r="17" spans="1:18" ht="35.25" customHeight="1" x14ac:dyDescent="0.25">
      <c r="A17" s="111" t="s">
        <v>46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4"/>
    </row>
    <row r="18" spans="1:18" ht="26.25" customHeight="1" x14ac:dyDescent="0.25">
      <c r="A18" s="111" t="s">
        <v>45</v>
      </c>
      <c r="B18" s="112"/>
      <c r="C18" s="112"/>
      <c r="D18" s="112"/>
      <c r="E18" s="112"/>
      <c r="F18" s="113"/>
      <c r="G18" s="113"/>
      <c r="H18" s="113"/>
      <c r="I18" s="113"/>
      <c r="J18" s="113"/>
      <c r="K18" s="113"/>
      <c r="L18" s="113"/>
      <c r="M18" s="113"/>
      <c r="N18" s="113"/>
      <c r="O18" s="114"/>
    </row>
    <row r="19" spans="1:18" ht="27" customHeight="1" x14ac:dyDescent="0.3">
      <c r="A19" s="91" t="s">
        <v>40</v>
      </c>
      <c r="B19" s="115" t="s">
        <v>47</v>
      </c>
      <c r="C19" s="116"/>
      <c r="D19" s="117"/>
      <c r="E19" s="36" t="s">
        <v>9</v>
      </c>
      <c r="F19" s="76">
        <f>F27+F35+F43+F51+F59+F67+F75+F83+F91+F99</f>
        <v>1226.175</v>
      </c>
      <c r="G19" s="49">
        <f>G21+G22+G23+G24+G25</f>
        <v>49.549269999999993</v>
      </c>
      <c r="H19" s="60">
        <f>G19/F19*100</f>
        <v>4.0409623422431542</v>
      </c>
      <c r="I19" s="73">
        <f>I21+I22+I23+I24+I25</f>
        <v>219.10171000000003</v>
      </c>
      <c r="J19" s="60">
        <f>I19/F19*100</f>
        <v>17.868714498338331</v>
      </c>
      <c r="K19" s="73">
        <f>K21+K22+K23+K24+K25</f>
        <v>552.93476999999996</v>
      </c>
      <c r="L19" s="60">
        <f>K19/F19*100</f>
        <v>45.094278549146729</v>
      </c>
      <c r="M19" s="73">
        <f t="shared" ref="M19" si="0">M27+M35+M43+M51+M59+M67+M75+M83+M91+M99</f>
        <v>1174.06077</v>
      </c>
      <c r="N19" s="49">
        <f>M19/F19*100</f>
        <v>95.749853813688929</v>
      </c>
      <c r="O19" s="107"/>
      <c r="R19" s="64"/>
    </row>
    <row r="20" spans="1:18" ht="18" customHeight="1" x14ac:dyDescent="0.35">
      <c r="A20" s="92"/>
      <c r="B20" s="118"/>
      <c r="C20" s="119"/>
      <c r="D20" s="120"/>
      <c r="E20" s="20" t="s">
        <v>10</v>
      </c>
      <c r="F20" s="136"/>
      <c r="G20" s="137"/>
      <c r="H20" s="137"/>
      <c r="I20" s="137"/>
      <c r="J20" s="137"/>
      <c r="K20" s="137"/>
      <c r="L20" s="137"/>
      <c r="M20" s="137"/>
      <c r="N20" s="138"/>
      <c r="O20" s="108"/>
    </row>
    <row r="21" spans="1:18" ht="42.75" customHeight="1" x14ac:dyDescent="0.3">
      <c r="A21" s="92"/>
      <c r="B21" s="118"/>
      <c r="C21" s="119"/>
      <c r="D21" s="120"/>
      <c r="E21" s="37" t="s">
        <v>11</v>
      </c>
      <c r="F21" s="49">
        <f>F29+F37+F45+F53+F61+F69+F77</f>
        <v>0</v>
      </c>
      <c r="G21" s="50">
        <f>G29+G37+G45+G53+G61+G69+G77</f>
        <v>0</v>
      </c>
      <c r="H21" s="50"/>
      <c r="I21" s="50">
        <f>I29+I37+I45+I53+I61+I69+I77</f>
        <v>0</v>
      </c>
      <c r="J21" s="50"/>
      <c r="K21" s="50">
        <f>K29+K37+K45+K53+K61+K69+K77</f>
        <v>0</v>
      </c>
      <c r="L21" s="50"/>
      <c r="M21" s="50"/>
      <c r="N21" s="50"/>
      <c r="O21" s="108"/>
    </row>
    <row r="22" spans="1:18" ht="54.75" customHeight="1" x14ac:dyDescent="0.3">
      <c r="A22" s="92"/>
      <c r="B22" s="118"/>
      <c r="C22" s="119"/>
      <c r="D22" s="120"/>
      <c r="E22" s="38" t="s">
        <v>12</v>
      </c>
      <c r="F22" s="49">
        <f>F30+F38+F46+F54+F62+F70+F78+F86+F94+F102</f>
        <v>268.39999999999998</v>
      </c>
      <c r="G22" s="49">
        <f>G30+G38+G46+G54+G62++G78+G86++G102</f>
        <v>0</v>
      </c>
      <c r="H22" s="61">
        <f>G22/F22*100</f>
        <v>0</v>
      </c>
      <c r="I22" s="49">
        <f>I30+I38+I46+I54+I62+I70+I78+I86+I94+I102</f>
        <v>0</v>
      </c>
      <c r="J22" s="61">
        <f>I22/F22*100</f>
        <v>0</v>
      </c>
      <c r="K22" s="50">
        <f t="shared" ref="F22:M25" si="1">K30+K38+K46+K54+K62+K70+K78</f>
        <v>68.924999999999997</v>
      </c>
      <c r="L22" s="61">
        <f>K22/F22*100</f>
        <v>25.67995529061103</v>
      </c>
      <c r="M22" s="73">
        <f t="shared" ref="M22:M23" si="2">M30+M38+M46+M54+M62+M70+M78+M86+M94+M102</f>
        <v>268.39999999999998</v>
      </c>
      <c r="N22" s="50">
        <f>M22/F22*100</f>
        <v>100</v>
      </c>
      <c r="O22" s="108"/>
    </row>
    <row r="23" spans="1:18" ht="60.75" customHeight="1" x14ac:dyDescent="0.3">
      <c r="A23" s="92"/>
      <c r="B23" s="118"/>
      <c r="C23" s="119"/>
      <c r="D23" s="120"/>
      <c r="E23" s="39" t="s">
        <v>13</v>
      </c>
      <c r="F23" s="49">
        <f t="shared" si="1"/>
        <v>0</v>
      </c>
      <c r="G23" s="50">
        <f t="shared" si="1"/>
        <v>0</v>
      </c>
      <c r="H23" s="50"/>
      <c r="I23" s="50">
        <f t="shared" si="1"/>
        <v>0</v>
      </c>
      <c r="J23" s="50"/>
      <c r="K23" s="50">
        <f t="shared" si="1"/>
        <v>0</v>
      </c>
      <c r="L23" s="50"/>
      <c r="M23" s="73"/>
      <c r="N23" s="50"/>
      <c r="O23" s="108"/>
    </row>
    <row r="24" spans="1:18" ht="45.75" customHeight="1" x14ac:dyDescent="0.3">
      <c r="A24" s="92"/>
      <c r="B24" s="118"/>
      <c r="C24" s="119"/>
      <c r="D24" s="120"/>
      <c r="E24" s="37" t="s">
        <v>14</v>
      </c>
      <c r="F24" s="49">
        <f>F32+F40+F48+F56+F64+F72+F80+F88+F96+F104</f>
        <v>957.77500000000009</v>
      </c>
      <c r="G24" s="49">
        <f>G32+G40+G48+G56+G64+G72+G80+G88+G96+G104</f>
        <v>49.549269999999993</v>
      </c>
      <c r="H24" s="61">
        <f>G24/F24*100</f>
        <v>5.1733726605935626</v>
      </c>
      <c r="I24" s="73">
        <f>I32+I40+I48+I56+I64+I72+I80+I88+I96+I104</f>
        <v>219.10171000000003</v>
      </c>
      <c r="J24" s="61">
        <f>I24/F24*100</f>
        <v>22.876114953929683</v>
      </c>
      <c r="K24" s="73">
        <f>K32+K40+K48+K56+K64+K72+K80+K88+K96+K104</f>
        <v>484.00977</v>
      </c>
      <c r="L24" s="61">
        <f>K24/F24*100</f>
        <v>50.534809323692933</v>
      </c>
      <c r="M24" s="73">
        <f>M32+M40+M48+M56+M64+M72+M80+M88+M96+M104</f>
        <v>905.66077000000007</v>
      </c>
      <c r="N24" s="50">
        <f>M24/F24*100</f>
        <v>94.558823314452766</v>
      </c>
      <c r="O24" s="108"/>
    </row>
    <row r="25" spans="1:18" ht="38.25" customHeight="1" x14ac:dyDescent="0.3">
      <c r="A25" s="93"/>
      <c r="B25" s="121"/>
      <c r="C25" s="122"/>
      <c r="D25" s="123"/>
      <c r="E25" s="39" t="s">
        <v>15</v>
      </c>
      <c r="F25" s="49">
        <f t="shared" si="1"/>
        <v>0</v>
      </c>
      <c r="G25" s="50">
        <f t="shared" si="1"/>
        <v>0</v>
      </c>
      <c r="H25" s="50"/>
      <c r="I25" s="50">
        <f t="shared" si="1"/>
        <v>0</v>
      </c>
      <c r="J25" s="50"/>
      <c r="K25" s="50">
        <f t="shared" si="1"/>
        <v>0</v>
      </c>
      <c r="L25" s="50"/>
      <c r="M25" s="50"/>
      <c r="N25" s="50"/>
      <c r="O25" s="109"/>
    </row>
    <row r="26" spans="1:18" ht="15" customHeight="1" x14ac:dyDescent="0.25">
      <c r="A26" s="88"/>
      <c r="B26" s="89"/>
      <c r="C26" s="89"/>
      <c r="D26" s="89"/>
      <c r="E26" s="89"/>
      <c r="F26" s="110"/>
      <c r="G26" s="110"/>
      <c r="H26" s="110"/>
      <c r="I26" s="110"/>
      <c r="J26" s="110"/>
      <c r="K26" s="110"/>
      <c r="L26" s="110"/>
      <c r="M26" s="110"/>
      <c r="N26" s="110"/>
      <c r="O26" s="90"/>
    </row>
    <row r="27" spans="1:18" ht="18.75" x14ac:dyDescent="0.25">
      <c r="A27" s="91" t="s">
        <v>32</v>
      </c>
      <c r="B27" s="135" t="s">
        <v>48</v>
      </c>
      <c r="C27" s="94" t="s">
        <v>24</v>
      </c>
      <c r="D27" s="94" t="s">
        <v>24</v>
      </c>
      <c r="E27" s="19" t="s">
        <v>9</v>
      </c>
      <c r="F27" s="51">
        <f>F29+F30+F31+F32+F33</f>
        <v>0</v>
      </c>
      <c r="G27" s="51">
        <f t="shared" ref="G27:N27" si="3">G29+G30+G31+G32+G33</f>
        <v>0</v>
      </c>
      <c r="H27" s="62">
        <f t="shared" si="3"/>
        <v>0</v>
      </c>
      <c r="I27" s="51">
        <f t="shared" si="3"/>
        <v>0</v>
      </c>
      <c r="J27" s="62">
        <f t="shared" si="3"/>
        <v>0</v>
      </c>
      <c r="K27" s="51">
        <f t="shared" si="3"/>
        <v>0</v>
      </c>
      <c r="L27" s="62">
        <f t="shared" si="3"/>
        <v>0</v>
      </c>
      <c r="M27" s="51">
        <f t="shared" si="3"/>
        <v>0</v>
      </c>
      <c r="N27" s="62">
        <f t="shared" si="3"/>
        <v>0</v>
      </c>
      <c r="O27" s="100"/>
    </row>
    <row r="28" spans="1:18" ht="18" customHeight="1" x14ac:dyDescent="0.25">
      <c r="A28" s="92"/>
      <c r="B28" s="135"/>
      <c r="C28" s="95"/>
      <c r="D28" s="95"/>
      <c r="E28" s="20" t="s">
        <v>10</v>
      </c>
      <c r="F28" s="127"/>
      <c r="G28" s="128"/>
      <c r="H28" s="128"/>
      <c r="I28" s="128"/>
      <c r="J28" s="128"/>
      <c r="K28" s="128"/>
      <c r="L28" s="128"/>
      <c r="M28" s="128"/>
      <c r="N28" s="129"/>
      <c r="O28" s="101"/>
    </row>
    <row r="29" spans="1:18" ht="30" customHeight="1" x14ac:dyDescent="0.3">
      <c r="A29" s="92"/>
      <c r="B29" s="135"/>
      <c r="C29" s="95"/>
      <c r="D29" s="95"/>
      <c r="E29" s="21" t="s">
        <v>11</v>
      </c>
      <c r="F29" s="51">
        <v>0</v>
      </c>
      <c r="G29" s="52"/>
      <c r="H29" s="52"/>
      <c r="I29" s="52"/>
      <c r="J29" s="52"/>
      <c r="K29" s="52"/>
      <c r="L29" s="52"/>
      <c r="M29" s="50"/>
      <c r="N29" s="52"/>
      <c r="O29" s="101"/>
    </row>
    <row r="30" spans="1:18" ht="59.25" customHeight="1" x14ac:dyDescent="0.3">
      <c r="A30" s="92"/>
      <c r="B30" s="135"/>
      <c r="C30" s="95"/>
      <c r="D30" s="95"/>
      <c r="E30" s="22" t="s">
        <v>12</v>
      </c>
      <c r="F30" s="51">
        <v>0</v>
      </c>
      <c r="G30" s="52"/>
      <c r="H30" s="52"/>
      <c r="I30" s="52"/>
      <c r="J30" s="52"/>
      <c r="K30" s="52"/>
      <c r="L30" s="52"/>
      <c r="M30" s="50"/>
      <c r="N30" s="52"/>
      <c r="O30" s="101"/>
    </row>
    <row r="31" spans="1:18" ht="66.75" customHeight="1" x14ac:dyDescent="0.3">
      <c r="A31" s="92"/>
      <c r="B31" s="135"/>
      <c r="C31" s="95"/>
      <c r="D31" s="95"/>
      <c r="E31" s="23" t="s">
        <v>13</v>
      </c>
      <c r="F31" s="51">
        <v>0</v>
      </c>
      <c r="G31" s="52"/>
      <c r="H31" s="52"/>
      <c r="I31" s="52"/>
      <c r="J31" s="52"/>
      <c r="K31" s="52"/>
      <c r="L31" s="52"/>
      <c r="M31" s="50"/>
      <c r="N31" s="52"/>
      <c r="O31" s="101"/>
    </row>
    <row r="32" spans="1:18" ht="43.5" customHeight="1" x14ac:dyDescent="0.25">
      <c r="A32" s="92"/>
      <c r="B32" s="135"/>
      <c r="C32" s="95"/>
      <c r="D32" s="95"/>
      <c r="E32" s="21" t="s">
        <v>14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101"/>
    </row>
    <row r="33" spans="1:15" ht="31.5" x14ac:dyDescent="0.3">
      <c r="A33" s="93"/>
      <c r="B33" s="135"/>
      <c r="C33" s="96"/>
      <c r="D33" s="96"/>
      <c r="E33" s="23" t="s">
        <v>15</v>
      </c>
      <c r="F33" s="51">
        <v>0</v>
      </c>
      <c r="G33" s="52"/>
      <c r="H33" s="52"/>
      <c r="I33" s="52"/>
      <c r="J33" s="52"/>
      <c r="K33" s="52"/>
      <c r="L33" s="52"/>
      <c r="M33" s="50"/>
      <c r="N33" s="52"/>
      <c r="O33" s="102"/>
    </row>
    <row r="34" spans="1:15" ht="33" customHeight="1" x14ac:dyDescent="0.25">
      <c r="A34" s="124" t="s">
        <v>77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</row>
    <row r="35" spans="1:15" ht="20.25" customHeight="1" x14ac:dyDescent="0.25">
      <c r="A35" s="91" t="s">
        <v>33</v>
      </c>
      <c r="B35" s="94" t="s">
        <v>49</v>
      </c>
      <c r="C35" s="94" t="s">
        <v>24</v>
      </c>
      <c r="D35" s="94" t="s">
        <v>24</v>
      </c>
      <c r="E35" s="19" t="s">
        <v>9</v>
      </c>
      <c r="F35" s="51">
        <f>F37+F38+F39+F40+F41</f>
        <v>0</v>
      </c>
      <c r="G35" s="51">
        <f t="shared" ref="G35:N35" si="4">G37+G38+G39+G40+G41</f>
        <v>0</v>
      </c>
      <c r="H35" s="62">
        <f t="shared" si="4"/>
        <v>0</v>
      </c>
      <c r="I35" s="51">
        <f t="shared" si="4"/>
        <v>0</v>
      </c>
      <c r="J35" s="62">
        <f t="shared" si="4"/>
        <v>0</v>
      </c>
      <c r="K35" s="51">
        <f t="shared" si="4"/>
        <v>0</v>
      </c>
      <c r="L35" s="62">
        <f t="shared" si="4"/>
        <v>0</v>
      </c>
      <c r="M35" s="51">
        <f t="shared" si="4"/>
        <v>0</v>
      </c>
      <c r="N35" s="62">
        <f t="shared" si="4"/>
        <v>0</v>
      </c>
      <c r="O35" s="100"/>
    </row>
    <row r="36" spans="1:15" ht="18.75" x14ac:dyDescent="0.25">
      <c r="A36" s="92"/>
      <c r="B36" s="95"/>
      <c r="C36" s="95"/>
      <c r="D36" s="95"/>
      <c r="E36" s="20" t="s">
        <v>10</v>
      </c>
      <c r="F36" s="85"/>
      <c r="G36" s="86"/>
      <c r="H36" s="86"/>
      <c r="I36" s="86"/>
      <c r="J36" s="86"/>
      <c r="K36" s="86"/>
      <c r="L36" s="86"/>
      <c r="M36" s="86"/>
      <c r="N36" s="87"/>
      <c r="O36" s="101"/>
    </row>
    <row r="37" spans="1:15" ht="50.25" customHeight="1" x14ac:dyDescent="0.3">
      <c r="A37" s="92"/>
      <c r="B37" s="95"/>
      <c r="C37" s="95"/>
      <c r="D37" s="95"/>
      <c r="E37" s="21" t="s">
        <v>11</v>
      </c>
      <c r="F37" s="51"/>
      <c r="G37" s="52"/>
      <c r="H37" s="52"/>
      <c r="I37" s="52"/>
      <c r="J37" s="52"/>
      <c r="K37" s="52"/>
      <c r="L37" s="52"/>
      <c r="M37" s="50"/>
      <c r="N37" s="52"/>
      <c r="O37" s="101"/>
    </row>
    <row r="38" spans="1:15" ht="51.75" customHeight="1" x14ac:dyDescent="0.3">
      <c r="A38" s="92"/>
      <c r="B38" s="95"/>
      <c r="C38" s="95"/>
      <c r="D38" s="95"/>
      <c r="E38" s="22" t="s">
        <v>12</v>
      </c>
      <c r="F38" s="51"/>
      <c r="G38" s="52"/>
      <c r="H38" s="52"/>
      <c r="I38" s="52"/>
      <c r="J38" s="52"/>
      <c r="K38" s="52"/>
      <c r="L38" s="52"/>
      <c r="M38" s="50"/>
      <c r="N38" s="52"/>
      <c r="O38" s="101"/>
    </row>
    <row r="39" spans="1:15" ht="45.75" customHeight="1" x14ac:dyDescent="0.3">
      <c r="A39" s="92"/>
      <c r="B39" s="95"/>
      <c r="C39" s="95"/>
      <c r="D39" s="95"/>
      <c r="E39" s="23" t="s">
        <v>13</v>
      </c>
      <c r="F39" s="51"/>
      <c r="G39" s="52"/>
      <c r="H39" s="52"/>
      <c r="I39" s="52"/>
      <c r="J39" s="52"/>
      <c r="K39" s="52"/>
      <c r="L39" s="52"/>
      <c r="M39" s="50"/>
      <c r="N39" s="52"/>
      <c r="O39" s="101"/>
    </row>
    <row r="40" spans="1:15" ht="47.25" customHeight="1" x14ac:dyDescent="0.25">
      <c r="A40" s="92"/>
      <c r="B40" s="95"/>
      <c r="C40" s="95"/>
      <c r="D40" s="95"/>
      <c r="E40" s="21" t="s">
        <v>14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101"/>
    </row>
    <row r="41" spans="1:15" ht="39" customHeight="1" x14ac:dyDescent="0.3">
      <c r="A41" s="93"/>
      <c r="B41" s="96"/>
      <c r="C41" s="96"/>
      <c r="D41" s="96"/>
      <c r="E41" s="23" t="s">
        <v>15</v>
      </c>
      <c r="F41" s="51"/>
      <c r="G41" s="52"/>
      <c r="H41" s="52"/>
      <c r="I41" s="52"/>
      <c r="J41" s="52"/>
      <c r="K41" s="52"/>
      <c r="L41" s="52"/>
      <c r="M41" s="50"/>
      <c r="N41" s="52"/>
      <c r="O41" s="102"/>
    </row>
    <row r="42" spans="1:15" ht="72.75" customHeight="1" x14ac:dyDescent="0.25">
      <c r="A42" s="103" t="s">
        <v>78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15" ht="20.25" customHeight="1" x14ac:dyDescent="0.25">
      <c r="A43" s="91" t="s">
        <v>34</v>
      </c>
      <c r="B43" s="94" t="s">
        <v>50</v>
      </c>
      <c r="C43" s="94" t="s">
        <v>24</v>
      </c>
      <c r="D43" s="94" t="s">
        <v>24</v>
      </c>
      <c r="E43" s="19" t="s">
        <v>9</v>
      </c>
      <c r="F43" s="51">
        <f>F45+F46+F47+F48+F49</f>
        <v>0</v>
      </c>
      <c r="G43" s="51">
        <f t="shared" ref="G43:N43" si="5">G45+G46+G47+G48+G49</f>
        <v>0</v>
      </c>
      <c r="H43" s="62">
        <f t="shared" si="5"/>
        <v>0</v>
      </c>
      <c r="I43" s="51">
        <f t="shared" si="5"/>
        <v>0</v>
      </c>
      <c r="J43" s="62">
        <f t="shared" si="5"/>
        <v>0</v>
      </c>
      <c r="K43" s="51">
        <f t="shared" si="5"/>
        <v>0</v>
      </c>
      <c r="L43" s="62">
        <f t="shared" si="5"/>
        <v>0</v>
      </c>
      <c r="M43" s="51">
        <f t="shared" si="5"/>
        <v>0</v>
      </c>
      <c r="N43" s="62">
        <f t="shared" si="5"/>
        <v>0</v>
      </c>
      <c r="O43" s="100" t="s">
        <v>74</v>
      </c>
    </row>
    <row r="44" spans="1:15" ht="18.75" x14ac:dyDescent="0.25">
      <c r="A44" s="92"/>
      <c r="B44" s="95"/>
      <c r="C44" s="95"/>
      <c r="D44" s="95"/>
      <c r="E44" s="20" t="s">
        <v>10</v>
      </c>
      <c r="F44" s="85"/>
      <c r="G44" s="86"/>
      <c r="H44" s="86"/>
      <c r="I44" s="86"/>
      <c r="J44" s="86"/>
      <c r="K44" s="86"/>
      <c r="L44" s="86"/>
      <c r="M44" s="86"/>
      <c r="N44" s="87"/>
      <c r="O44" s="101"/>
    </row>
    <row r="45" spans="1:15" ht="42" customHeight="1" x14ac:dyDescent="0.3">
      <c r="A45" s="92"/>
      <c r="B45" s="95"/>
      <c r="C45" s="95"/>
      <c r="D45" s="95"/>
      <c r="E45" s="21" t="s">
        <v>11</v>
      </c>
      <c r="F45" s="53"/>
      <c r="G45" s="54"/>
      <c r="H45" s="54"/>
      <c r="I45" s="54"/>
      <c r="J45" s="54"/>
      <c r="K45" s="54"/>
      <c r="L45" s="54"/>
      <c r="M45" s="50"/>
      <c r="N45" s="54"/>
      <c r="O45" s="101"/>
    </row>
    <row r="46" spans="1:15" ht="51" customHeight="1" x14ac:dyDescent="0.3">
      <c r="A46" s="92"/>
      <c r="B46" s="95"/>
      <c r="C46" s="95"/>
      <c r="D46" s="95"/>
      <c r="E46" s="22" t="s">
        <v>12</v>
      </c>
      <c r="F46" s="53"/>
      <c r="G46" s="54"/>
      <c r="H46" s="54"/>
      <c r="I46" s="54"/>
      <c r="J46" s="54"/>
      <c r="K46" s="54"/>
      <c r="L46" s="54"/>
      <c r="M46" s="50"/>
      <c r="N46" s="54"/>
      <c r="O46" s="101"/>
    </row>
    <row r="47" spans="1:15" ht="54" customHeight="1" x14ac:dyDescent="0.3">
      <c r="A47" s="92"/>
      <c r="B47" s="95"/>
      <c r="C47" s="95"/>
      <c r="D47" s="95"/>
      <c r="E47" s="23" t="s">
        <v>13</v>
      </c>
      <c r="F47" s="53"/>
      <c r="G47" s="54"/>
      <c r="H47" s="54"/>
      <c r="I47" s="54"/>
      <c r="J47" s="54"/>
      <c r="K47" s="54"/>
      <c r="L47" s="54"/>
      <c r="M47" s="50"/>
      <c r="N47" s="54"/>
      <c r="O47" s="101"/>
    </row>
    <row r="48" spans="1:15" ht="48" customHeight="1" x14ac:dyDescent="0.25">
      <c r="A48" s="92"/>
      <c r="B48" s="95"/>
      <c r="C48" s="95"/>
      <c r="D48" s="95"/>
      <c r="E48" s="21" t="s">
        <v>14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101"/>
    </row>
    <row r="49" spans="1:24" ht="39" customHeight="1" x14ac:dyDescent="0.3">
      <c r="A49" s="93"/>
      <c r="B49" s="96"/>
      <c r="C49" s="96"/>
      <c r="D49" s="96"/>
      <c r="E49" s="23" t="s">
        <v>15</v>
      </c>
      <c r="F49" s="53"/>
      <c r="G49" s="54"/>
      <c r="H49" s="54"/>
      <c r="I49" s="54"/>
      <c r="J49" s="54"/>
      <c r="K49" s="54"/>
      <c r="L49" s="54"/>
      <c r="M49" s="50"/>
      <c r="N49" s="54"/>
      <c r="O49" s="102"/>
    </row>
    <row r="50" spans="1:24" ht="27.75" customHeight="1" x14ac:dyDescent="0.25">
      <c r="A50" s="124" t="s">
        <v>89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</row>
    <row r="51" spans="1:24" ht="18" customHeight="1" x14ac:dyDescent="0.25">
      <c r="A51" s="91" t="s">
        <v>35</v>
      </c>
      <c r="B51" s="94" t="s">
        <v>56</v>
      </c>
      <c r="C51" s="94" t="s">
        <v>24</v>
      </c>
      <c r="D51" s="94" t="s">
        <v>24</v>
      </c>
      <c r="E51" s="34" t="s">
        <v>9</v>
      </c>
      <c r="F51" s="67">
        <f>F53+F54+F55+F56+F57</f>
        <v>98.571730000000002</v>
      </c>
      <c r="G51" s="55">
        <f t="shared" ref="G51" si="6">G53+G54+G55+G56+G57</f>
        <v>22.446429999999999</v>
      </c>
      <c r="H51" s="51">
        <f>G51/F51*100</f>
        <v>22.771670944600444</v>
      </c>
      <c r="I51" s="51">
        <f>G51</f>
        <v>22.446429999999999</v>
      </c>
      <c r="J51" s="63">
        <f>I51/F51*100</f>
        <v>22.771670944600444</v>
      </c>
      <c r="K51" s="55">
        <f t="shared" ref="K51:M51" si="7">K53+K54+K55+K56+K57</f>
        <v>98.496430000000004</v>
      </c>
      <c r="L51" s="55">
        <f>K51/F51*100</f>
        <v>99.923608929253859</v>
      </c>
      <c r="M51" s="55">
        <f t="shared" si="7"/>
        <v>98.571429999999992</v>
      </c>
      <c r="N51" s="63">
        <f>M51/F51*100</f>
        <v>99.999695653104595</v>
      </c>
      <c r="O51" s="107" t="s">
        <v>75</v>
      </c>
    </row>
    <row r="52" spans="1:24" ht="27" customHeight="1" x14ac:dyDescent="0.25">
      <c r="A52" s="92"/>
      <c r="B52" s="95"/>
      <c r="C52" s="95"/>
      <c r="D52" s="95"/>
      <c r="E52" s="35" t="s">
        <v>10</v>
      </c>
      <c r="F52" s="130"/>
      <c r="G52" s="131"/>
      <c r="H52" s="131"/>
      <c r="I52" s="131"/>
      <c r="J52" s="131"/>
      <c r="K52" s="131"/>
      <c r="L52" s="131"/>
      <c r="M52" s="131"/>
      <c r="N52" s="132"/>
      <c r="O52" s="108"/>
    </row>
    <row r="53" spans="1:24" ht="42" customHeight="1" x14ac:dyDescent="0.3">
      <c r="A53" s="92"/>
      <c r="B53" s="95"/>
      <c r="C53" s="95"/>
      <c r="D53" s="95"/>
      <c r="E53" s="23" t="s">
        <v>11</v>
      </c>
      <c r="F53" s="56"/>
      <c r="G53" s="52"/>
      <c r="H53" s="52"/>
      <c r="I53" s="52"/>
      <c r="J53" s="52"/>
      <c r="K53" s="52"/>
      <c r="L53" s="52"/>
      <c r="M53" s="50"/>
      <c r="N53" s="52"/>
      <c r="O53" s="108"/>
    </row>
    <row r="54" spans="1:24" ht="31.5" x14ac:dyDescent="0.25">
      <c r="A54" s="92"/>
      <c r="B54" s="95"/>
      <c r="C54" s="95"/>
      <c r="D54" s="95"/>
      <c r="E54" s="23" t="s">
        <v>12</v>
      </c>
      <c r="F54" s="55">
        <v>69</v>
      </c>
      <c r="G54" s="52">
        <v>0</v>
      </c>
      <c r="H54" s="52">
        <f>G54/F54/100</f>
        <v>0</v>
      </c>
      <c r="I54" s="52">
        <v>0</v>
      </c>
      <c r="J54" s="52">
        <f>I54/F54*100</f>
        <v>0</v>
      </c>
      <c r="K54" s="84">
        <v>68.924999999999997</v>
      </c>
      <c r="L54" s="52">
        <f>K54/F54*100</f>
        <v>99.891304347826079</v>
      </c>
      <c r="M54" s="57">
        <f>K54+0.075</f>
        <v>69</v>
      </c>
      <c r="N54" s="52">
        <v>100</v>
      </c>
      <c r="O54" s="108"/>
    </row>
    <row r="55" spans="1:24" ht="51.75" customHeight="1" x14ac:dyDescent="0.25">
      <c r="A55" s="92"/>
      <c r="B55" s="95"/>
      <c r="C55" s="95"/>
      <c r="D55" s="95"/>
      <c r="E55" s="23" t="s">
        <v>13</v>
      </c>
      <c r="F55" s="55"/>
      <c r="G55" s="52"/>
      <c r="H55" s="52"/>
      <c r="I55" s="52"/>
      <c r="J55" s="52"/>
      <c r="K55" s="52"/>
      <c r="L55" s="52"/>
      <c r="M55" s="52"/>
      <c r="N55" s="52"/>
      <c r="O55" s="108"/>
    </row>
    <row r="56" spans="1:24" ht="47.25" customHeight="1" x14ac:dyDescent="0.25">
      <c r="A56" s="92"/>
      <c r="B56" s="95"/>
      <c r="C56" s="95"/>
      <c r="D56" s="95"/>
      <c r="E56" s="23" t="s">
        <v>14</v>
      </c>
      <c r="F56" s="55">
        <v>29.571729999999999</v>
      </c>
      <c r="G56" s="51">
        <v>22.446429999999999</v>
      </c>
      <c r="H56" s="51">
        <f>G56/F56*100</f>
        <v>75.905028214446702</v>
      </c>
      <c r="I56" s="51">
        <f>G56</f>
        <v>22.446429999999999</v>
      </c>
      <c r="J56" s="52">
        <f>I56/F56*100</f>
        <v>75.905028214446702</v>
      </c>
      <c r="K56" s="83">
        <f>I56+7.125</f>
        <v>29.571429999999999</v>
      </c>
      <c r="L56" s="52">
        <f>K56/F56*100</f>
        <v>99.998985517587229</v>
      </c>
      <c r="M56" s="83">
        <f>K56</f>
        <v>29.571429999999999</v>
      </c>
      <c r="N56" s="52">
        <v>100</v>
      </c>
      <c r="O56" s="108"/>
      <c r="R56" s="18"/>
      <c r="S56" s="159"/>
      <c r="T56" s="159"/>
      <c r="U56" s="68"/>
      <c r="V56" s="18"/>
      <c r="W56" s="68"/>
      <c r="X56" s="68"/>
    </row>
    <row r="57" spans="1:24" ht="60.75" customHeight="1" x14ac:dyDescent="0.3">
      <c r="A57" s="93"/>
      <c r="B57" s="96"/>
      <c r="C57" s="96"/>
      <c r="D57" s="96"/>
      <c r="E57" s="23" t="s">
        <v>15</v>
      </c>
      <c r="F57" s="55"/>
      <c r="G57" s="52"/>
      <c r="H57" s="52"/>
      <c r="I57" s="52"/>
      <c r="J57" s="52"/>
      <c r="K57" s="52"/>
      <c r="L57" s="52"/>
      <c r="M57" s="50"/>
      <c r="N57" s="52"/>
      <c r="O57" s="109"/>
      <c r="R57" s="18"/>
      <c r="S57" s="18"/>
      <c r="T57" s="18"/>
      <c r="U57" s="18"/>
      <c r="V57" s="18"/>
      <c r="W57" s="18"/>
      <c r="X57" s="18"/>
    </row>
    <row r="58" spans="1:24" ht="38.450000000000003" customHeight="1" x14ac:dyDescent="0.25">
      <c r="A58" s="103" t="s">
        <v>90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5"/>
      <c r="R58" s="18"/>
      <c r="S58" s="18"/>
      <c r="T58" s="18"/>
      <c r="U58" s="18"/>
      <c r="V58" s="18"/>
      <c r="W58" s="18"/>
      <c r="X58" s="18"/>
    </row>
    <row r="59" spans="1:24" ht="18" customHeight="1" x14ac:dyDescent="0.25">
      <c r="A59" s="91" t="s">
        <v>36</v>
      </c>
      <c r="B59" s="94" t="s">
        <v>51</v>
      </c>
      <c r="C59" s="94" t="s">
        <v>24</v>
      </c>
      <c r="D59" s="94" t="s">
        <v>24</v>
      </c>
      <c r="E59" s="36" t="s">
        <v>9</v>
      </c>
      <c r="F59" s="55">
        <v>142.35327000000001</v>
      </c>
      <c r="G59" s="74">
        <f t="shared" ref="G59:M59" si="8">G61+G62+G63+G64+G65</f>
        <v>16.353570000000001</v>
      </c>
      <c r="H59" s="75">
        <f t="shared" si="8"/>
        <v>11.488018504948991</v>
      </c>
      <c r="I59" s="74">
        <f t="shared" si="8"/>
        <v>57.353570000000005</v>
      </c>
      <c r="J59" s="52">
        <f>I59/F59*100</f>
        <v>40.289604868226775</v>
      </c>
      <c r="K59" s="74">
        <f t="shared" si="8"/>
        <v>61.353570000000005</v>
      </c>
      <c r="L59" s="59">
        <f>K59/F59*100</f>
        <v>43.099515732936801</v>
      </c>
      <c r="M59" s="74">
        <f t="shared" si="8"/>
        <v>135.27857</v>
      </c>
      <c r="N59" s="59">
        <f>M59/F59*100</f>
        <v>95.030180901358989</v>
      </c>
      <c r="O59" s="100"/>
      <c r="R59" s="18"/>
      <c r="S59" s="18"/>
      <c r="T59" s="18"/>
      <c r="U59" s="18"/>
      <c r="V59" s="18"/>
      <c r="W59" s="18"/>
      <c r="X59" s="18"/>
    </row>
    <row r="60" spans="1:24" ht="19.149999999999999" customHeight="1" x14ac:dyDescent="0.25">
      <c r="A60" s="92"/>
      <c r="B60" s="95"/>
      <c r="C60" s="95"/>
      <c r="D60" s="95"/>
      <c r="E60" s="20" t="s">
        <v>10</v>
      </c>
      <c r="F60" s="130"/>
      <c r="G60" s="131"/>
      <c r="H60" s="131"/>
      <c r="I60" s="131"/>
      <c r="J60" s="131"/>
      <c r="K60" s="131"/>
      <c r="L60" s="131"/>
      <c r="M60" s="131"/>
      <c r="N60" s="132"/>
      <c r="O60" s="101"/>
      <c r="R60" s="18"/>
      <c r="S60" s="18"/>
      <c r="T60" s="18"/>
      <c r="U60" s="18"/>
      <c r="V60" s="18"/>
      <c r="W60" s="18"/>
      <c r="X60" s="69"/>
    </row>
    <row r="61" spans="1:24" ht="36.75" customHeight="1" x14ac:dyDescent="0.25">
      <c r="A61" s="92"/>
      <c r="B61" s="95"/>
      <c r="C61" s="95"/>
      <c r="D61" s="95"/>
      <c r="E61" s="37" t="s">
        <v>11</v>
      </c>
      <c r="F61" s="55"/>
      <c r="G61" s="52"/>
      <c r="H61" s="52"/>
      <c r="I61" s="52"/>
      <c r="J61" s="52"/>
      <c r="K61" s="52"/>
      <c r="L61" s="52"/>
      <c r="M61" s="52"/>
      <c r="N61" s="52"/>
      <c r="O61" s="101"/>
      <c r="R61" s="18"/>
      <c r="S61" s="18"/>
      <c r="T61" s="18"/>
      <c r="U61" s="18"/>
      <c r="V61" s="18"/>
      <c r="W61" s="18"/>
      <c r="X61" s="18"/>
    </row>
    <row r="62" spans="1:24" ht="31.5" x14ac:dyDescent="0.25">
      <c r="A62" s="92"/>
      <c r="B62" s="95"/>
      <c r="C62" s="95"/>
      <c r="D62" s="95"/>
      <c r="E62" s="38" t="s">
        <v>12</v>
      </c>
      <c r="F62" s="55"/>
      <c r="G62" s="52"/>
      <c r="H62" s="52"/>
      <c r="I62" s="52"/>
      <c r="J62" s="52"/>
      <c r="K62" s="52"/>
      <c r="L62" s="52"/>
      <c r="M62" s="52"/>
      <c r="N62" s="52"/>
      <c r="O62" s="101"/>
      <c r="R62" s="18"/>
      <c r="S62" s="18"/>
      <c r="T62" s="18"/>
      <c r="U62" s="18"/>
      <c r="V62" s="18"/>
      <c r="W62" s="18"/>
      <c r="X62" s="18"/>
    </row>
    <row r="63" spans="1:24" ht="53.25" customHeight="1" x14ac:dyDescent="0.25">
      <c r="A63" s="92"/>
      <c r="B63" s="95"/>
      <c r="C63" s="95"/>
      <c r="D63" s="95"/>
      <c r="E63" s="39" t="s">
        <v>13</v>
      </c>
      <c r="F63" s="55"/>
      <c r="G63" s="52"/>
      <c r="H63" s="52"/>
      <c r="I63" s="52"/>
      <c r="J63" s="52"/>
      <c r="K63" s="52"/>
      <c r="L63" s="52"/>
      <c r="M63" s="52"/>
      <c r="N63" s="52"/>
      <c r="O63" s="101"/>
      <c r="R63" s="18"/>
      <c r="S63" s="18"/>
      <c r="T63" s="18"/>
      <c r="U63" s="18"/>
      <c r="V63" s="18"/>
      <c r="W63" s="18"/>
      <c r="X63" s="18"/>
    </row>
    <row r="64" spans="1:24" ht="38.25" customHeight="1" x14ac:dyDescent="0.25">
      <c r="A64" s="92"/>
      <c r="B64" s="95"/>
      <c r="C64" s="95"/>
      <c r="D64" s="95"/>
      <c r="E64" s="37" t="s">
        <v>14</v>
      </c>
      <c r="F64" s="55">
        <v>142.35327000000001</v>
      </c>
      <c r="G64" s="51">
        <v>16.353570000000001</v>
      </c>
      <c r="H64" s="52">
        <f>G64/F64*100</f>
        <v>11.488018504948991</v>
      </c>
      <c r="I64" s="51">
        <f>41+G64</f>
        <v>57.353570000000005</v>
      </c>
      <c r="J64" s="52">
        <f>I64/F64*100</f>
        <v>40.289604868226775</v>
      </c>
      <c r="K64" s="51">
        <f>I64+4</f>
        <v>61.353570000000005</v>
      </c>
      <c r="L64" s="59">
        <f>K64/F64*100</f>
        <v>43.099515732936801</v>
      </c>
      <c r="M64" s="83">
        <f>K64+73.925</f>
        <v>135.27857</v>
      </c>
      <c r="N64" s="59">
        <f>M64/F64*100</f>
        <v>95.030180901358989</v>
      </c>
      <c r="O64" s="101"/>
      <c r="R64" s="18"/>
      <c r="S64" s="69"/>
      <c r="T64" s="18"/>
      <c r="U64" s="18"/>
      <c r="V64" s="18"/>
      <c r="W64" s="18"/>
      <c r="X64" s="18"/>
    </row>
    <row r="65" spans="1:24" ht="36.75" customHeight="1" x14ac:dyDescent="0.25">
      <c r="A65" s="93"/>
      <c r="B65" s="96"/>
      <c r="C65" s="96"/>
      <c r="D65" s="96"/>
      <c r="E65" s="39" t="s">
        <v>15</v>
      </c>
      <c r="F65" s="55"/>
      <c r="G65" s="52"/>
      <c r="H65" s="52"/>
      <c r="I65" s="52"/>
      <c r="J65" s="52"/>
      <c r="K65" s="52"/>
      <c r="L65" s="52"/>
      <c r="M65" s="52"/>
      <c r="N65" s="52"/>
      <c r="O65" s="102"/>
      <c r="R65" s="18"/>
      <c r="S65" s="18"/>
      <c r="T65" s="18"/>
      <c r="U65" s="18"/>
      <c r="V65" s="18"/>
      <c r="W65" s="18"/>
      <c r="X65" s="18"/>
    </row>
    <row r="66" spans="1:24" ht="38.450000000000003" customHeight="1" x14ac:dyDescent="0.25">
      <c r="A66" s="103" t="s">
        <v>91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5"/>
      <c r="R66" s="18"/>
      <c r="S66" s="18"/>
      <c r="T66" s="18"/>
      <c r="U66" s="18"/>
      <c r="V66" s="18"/>
      <c r="W66" s="18"/>
      <c r="X66" s="18"/>
    </row>
    <row r="67" spans="1:24" ht="22.15" customHeight="1" x14ac:dyDescent="0.25">
      <c r="A67" s="91" t="s">
        <v>52</v>
      </c>
      <c r="B67" s="94" t="s">
        <v>72</v>
      </c>
      <c r="C67" s="94" t="s">
        <v>24</v>
      </c>
      <c r="D67" s="94" t="s">
        <v>24</v>
      </c>
      <c r="E67" s="36" t="s">
        <v>9</v>
      </c>
      <c r="F67" s="55">
        <f>SUM(F68:F73)</f>
        <v>80</v>
      </c>
      <c r="G67" s="55">
        <f>SUM(G68:G73)</f>
        <v>10.749269999999999</v>
      </c>
      <c r="H67" s="63">
        <f t="shared" ref="G67:I67" si="9">H69+H70+H71+H72+H73</f>
        <v>13.4365875</v>
      </c>
      <c r="I67" s="55">
        <f>SUM(I68:I73)</f>
        <v>25.30171</v>
      </c>
      <c r="J67" s="51">
        <f>I67/F67*100</f>
        <v>31.627137500000003</v>
      </c>
      <c r="K67" s="55">
        <f>SUM(K68:K73)</f>
        <v>54.574770000000001</v>
      </c>
      <c r="L67" s="63">
        <v>0</v>
      </c>
      <c r="M67" s="55">
        <f>SUM(M68:M73)</f>
        <v>74.827770000000001</v>
      </c>
      <c r="N67" s="63">
        <v>0</v>
      </c>
      <c r="O67" s="100"/>
      <c r="R67" s="18"/>
      <c r="S67" s="18"/>
      <c r="T67" s="18"/>
      <c r="U67" s="18"/>
      <c r="V67" s="18"/>
      <c r="W67" s="18"/>
      <c r="X67" s="18"/>
    </row>
    <row r="68" spans="1:24" ht="19.149999999999999" customHeight="1" x14ac:dyDescent="0.25">
      <c r="A68" s="92"/>
      <c r="B68" s="95"/>
      <c r="C68" s="95"/>
      <c r="D68" s="95"/>
      <c r="E68" s="20" t="s">
        <v>10</v>
      </c>
      <c r="F68" s="130"/>
      <c r="G68" s="131"/>
      <c r="H68" s="131"/>
      <c r="I68" s="131"/>
      <c r="J68" s="131"/>
      <c r="K68" s="131"/>
      <c r="L68" s="131"/>
      <c r="M68" s="131"/>
      <c r="N68" s="132"/>
      <c r="O68" s="101"/>
      <c r="R68" s="18"/>
      <c r="S68" s="18"/>
      <c r="T68" s="18"/>
      <c r="U68" s="70"/>
      <c r="V68" s="18"/>
      <c r="W68" s="18"/>
      <c r="X68" s="18"/>
    </row>
    <row r="69" spans="1:24" ht="42.75" customHeight="1" x14ac:dyDescent="0.25">
      <c r="A69" s="92"/>
      <c r="B69" s="95"/>
      <c r="C69" s="95"/>
      <c r="D69" s="95"/>
      <c r="E69" s="37" t="s">
        <v>11</v>
      </c>
      <c r="F69" s="55"/>
      <c r="G69" s="52"/>
      <c r="H69" s="52"/>
      <c r="I69" s="52"/>
      <c r="J69" s="52"/>
      <c r="K69" s="52"/>
      <c r="L69" s="52"/>
      <c r="M69" s="52"/>
      <c r="N69" s="52"/>
      <c r="O69" s="101"/>
      <c r="R69" s="18"/>
      <c r="S69" s="18"/>
      <c r="T69" s="18"/>
      <c r="U69" s="18"/>
      <c r="V69" s="18"/>
      <c r="W69" s="18"/>
      <c r="X69" s="18"/>
    </row>
    <row r="70" spans="1:24" ht="31.5" x14ac:dyDescent="0.25">
      <c r="A70" s="92"/>
      <c r="B70" s="95"/>
      <c r="C70" s="95"/>
      <c r="D70" s="95"/>
      <c r="E70" s="38" t="s">
        <v>12</v>
      </c>
      <c r="F70" s="55">
        <v>0</v>
      </c>
      <c r="G70" s="51">
        <v>0</v>
      </c>
      <c r="H70" s="51">
        <v>0</v>
      </c>
      <c r="I70" s="51">
        <v>0</v>
      </c>
      <c r="J70" s="51">
        <v>0</v>
      </c>
      <c r="K70" s="52">
        <v>0</v>
      </c>
      <c r="L70" s="59">
        <v>0</v>
      </c>
      <c r="M70" s="52">
        <v>0</v>
      </c>
      <c r="N70" s="52">
        <v>0</v>
      </c>
      <c r="O70" s="101"/>
      <c r="R70" s="18"/>
      <c r="S70" s="18"/>
      <c r="T70" s="18"/>
      <c r="U70" s="18"/>
      <c r="V70" s="18"/>
      <c r="W70" s="18"/>
      <c r="X70" s="18"/>
    </row>
    <row r="71" spans="1:24" ht="48" customHeight="1" x14ac:dyDescent="0.25">
      <c r="A71" s="92"/>
      <c r="B71" s="95"/>
      <c r="C71" s="95"/>
      <c r="D71" s="95"/>
      <c r="E71" s="39" t="s">
        <v>13</v>
      </c>
      <c r="F71" s="55"/>
      <c r="G71" s="52"/>
      <c r="H71" s="52"/>
      <c r="I71" s="52"/>
      <c r="J71" s="52"/>
      <c r="K71" s="52"/>
      <c r="L71" s="52"/>
      <c r="M71" s="52"/>
      <c r="N71" s="52"/>
      <c r="O71" s="101"/>
      <c r="R71" s="18"/>
      <c r="S71" s="70"/>
      <c r="T71" s="18"/>
      <c r="U71" s="18"/>
      <c r="V71" s="18"/>
      <c r="W71" s="18"/>
      <c r="X71" s="18"/>
    </row>
    <row r="72" spans="1:24" ht="48.75" customHeight="1" x14ac:dyDescent="0.25">
      <c r="A72" s="92"/>
      <c r="B72" s="95"/>
      <c r="C72" s="95"/>
      <c r="D72" s="95"/>
      <c r="E72" s="37" t="s">
        <v>14</v>
      </c>
      <c r="F72" s="55">
        <v>80</v>
      </c>
      <c r="G72" s="51">
        <v>10.749269999999999</v>
      </c>
      <c r="H72" s="51">
        <f>G72/F72*100</f>
        <v>13.4365875</v>
      </c>
      <c r="I72" s="51">
        <f>G72+14.55244</f>
        <v>25.30171</v>
      </c>
      <c r="J72" s="51">
        <f>I72/F72*100</f>
        <v>31.627137500000003</v>
      </c>
      <c r="K72" s="51">
        <f>I72+29.27306</f>
        <v>54.574770000000001</v>
      </c>
      <c r="L72" s="59">
        <f>K72/F72*100</f>
        <v>68.218462500000001</v>
      </c>
      <c r="M72" s="51">
        <f>K72+20.253</f>
        <v>74.827770000000001</v>
      </c>
      <c r="N72" s="52">
        <f>M72/F72*100</f>
        <v>93.534712500000012</v>
      </c>
      <c r="O72" s="101"/>
      <c r="R72" s="18"/>
      <c r="S72" s="18"/>
      <c r="T72" s="18"/>
      <c r="U72" s="18"/>
      <c r="V72" s="18"/>
      <c r="W72" s="18"/>
      <c r="X72" s="18"/>
    </row>
    <row r="73" spans="1:24" ht="57.75" customHeight="1" x14ac:dyDescent="0.25">
      <c r="A73" s="93"/>
      <c r="B73" s="96"/>
      <c r="C73" s="96"/>
      <c r="D73" s="96"/>
      <c r="E73" s="39" t="s">
        <v>15</v>
      </c>
      <c r="F73" s="55"/>
      <c r="G73" s="52"/>
      <c r="H73" s="52"/>
      <c r="I73" s="52"/>
      <c r="J73" s="52"/>
      <c r="K73" s="52"/>
      <c r="L73" s="52"/>
      <c r="M73" s="52"/>
      <c r="N73" s="52"/>
      <c r="O73" s="102"/>
      <c r="R73" s="18"/>
      <c r="S73" s="18"/>
      <c r="T73" s="18"/>
      <c r="U73" s="18"/>
      <c r="V73" s="18"/>
      <c r="W73" s="18"/>
      <c r="X73" s="18"/>
    </row>
    <row r="74" spans="1:24" ht="33.6" customHeight="1" x14ac:dyDescent="0.25">
      <c r="A74" s="124" t="s">
        <v>73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6"/>
    </row>
    <row r="75" spans="1:24" ht="27" customHeight="1" x14ac:dyDescent="0.25">
      <c r="A75" s="91" t="s">
        <v>53</v>
      </c>
      <c r="B75" s="94" t="s">
        <v>62</v>
      </c>
      <c r="C75" s="94" t="s">
        <v>76</v>
      </c>
      <c r="D75" s="97" t="s">
        <v>23</v>
      </c>
      <c r="E75" s="19" t="s">
        <v>9</v>
      </c>
      <c r="F75" s="55">
        <f>SUM(F76:F81)</f>
        <v>150</v>
      </c>
      <c r="G75" s="72">
        <f>G77+G78+G79+G80+G81</f>
        <v>0</v>
      </c>
      <c r="H75" s="72">
        <f>H77+H78+H79+H80+H81</f>
        <v>0</v>
      </c>
      <c r="I75" s="72">
        <v>0</v>
      </c>
      <c r="J75" s="72">
        <v>0</v>
      </c>
      <c r="K75" s="72">
        <v>0</v>
      </c>
      <c r="L75" s="72">
        <v>0</v>
      </c>
      <c r="M75" s="55">
        <f>SUM(M76:M81)</f>
        <v>150</v>
      </c>
      <c r="N75" s="72">
        <f>M75/F75*100</f>
        <v>100</v>
      </c>
      <c r="O75" s="100"/>
    </row>
    <row r="76" spans="1:24" ht="16.149999999999999" customHeight="1" x14ac:dyDescent="0.25">
      <c r="A76" s="92"/>
      <c r="B76" s="95"/>
      <c r="C76" s="95"/>
      <c r="D76" s="98"/>
      <c r="E76" s="20" t="s">
        <v>10</v>
      </c>
      <c r="F76" s="85"/>
      <c r="G76" s="86"/>
      <c r="H76" s="86"/>
      <c r="I76" s="86"/>
      <c r="J76" s="86"/>
      <c r="K76" s="86"/>
      <c r="L76" s="86"/>
      <c r="M76" s="86"/>
      <c r="N76" s="87"/>
      <c r="O76" s="101"/>
    </row>
    <row r="77" spans="1:24" ht="44.25" customHeight="1" x14ac:dyDescent="0.25">
      <c r="A77" s="92"/>
      <c r="B77" s="95"/>
      <c r="C77" s="95"/>
      <c r="D77" s="98"/>
      <c r="E77" s="21" t="s">
        <v>11</v>
      </c>
      <c r="F77" s="53"/>
      <c r="G77" s="54"/>
      <c r="H77" s="54"/>
      <c r="I77" s="54"/>
      <c r="J77" s="54"/>
      <c r="K77" s="54"/>
      <c r="L77" s="54"/>
      <c r="M77" s="54"/>
      <c r="N77" s="54"/>
      <c r="O77" s="101"/>
    </row>
    <row r="78" spans="1:24" ht="57" customHeight="1" x14ac:dyDescent="0.25">
      <c r="A78" s="92"/>
      <c r="B78" s="95"/>
      <c r="C78" s="95"/>
      <c r="D78" s="98"/>
      <c r="E78" s="22" t="s">
        <v>12</v>
      </c>
      <c r="F78" s="53">
        <v>120</v>
      </c>
      <c r="G78" s="54">
        <v>0</v>
      </c>
      <c r="H78" s="54">
        <f>G78/F78*100</f>
        <v>0</v>
      </c>
      <c r="I78" s="54">
        <v>0</v>
      </c>
      <c r="J78" s="54">
        <v>0</v>
      </c>
      <c r="K78" s="54">
        <v>0</v>
      </c>
      <c r="L78" s="54">
        <v>0</v>
      </c>
      <c r="M78" s="72">
        <v>120</v>
      </c>
      <c r="N78" s="72">
        <f>M78/F78*100</f>
        <v>100</v>
      </c>
      <c r="O78" s="101"/>
    </row>
    <row r="79" spans="1:24" ht="56.25" customHeight="1" x14ac:dyDescent="0.25">
      <c r="A79" s="92"/>
      <c r="B79" s="95"/>
      <c r="C79" s="95"/>
      <c r="D79" s="98"/>
      <c r="E79" s="23" t="s">
        <v>13</v>
      </c>
      <c r="F79" s="53"/>
      <c r="G79" s="54"/>
      <c r="H79" s="54"/>
      <c r="I79" s="54"/>
      <c r="J79" s="54"/>
      <c r="K79" s="54"/>
      <c r="L79" s="54"/>
      <c r="M79" s="54"/>
      <c r="N79" s="54"/>
      <c r="O79" s="101"/>
    </row>
    <row r="80" spans="1:24" ht="44.25" customHeight="1" x14ac:dyDescent="0.25">
      <c r="A80" s="92"/>
      <c r="B80" s="95"/>
      <c r="C80" s="95"/>
      <c r="D80" s="98"/>
      <c r="E80" s="21" t="s">
        <v>14</v>
      </c>
      <c r="F80" s="53">
        <v>30</v>
      </c>
      <c r="G80" s="54">
        <v>0</v>
      </c>
      <c r="H80" s="54">
        <f>G80/F80*100</f>
        <v>0</v>
      </c>
      <c r="I80" s="54">
        <v>0</v>
      </c>
      <c r="J80" s="54">
        <v>0</v>
      </c>
      <c r="K80" s="54">
        <v>0</v>
      </c>
      <c r="L80" s="54">
        <v>0</v>
      </c>
      <c r="M80" s="72">
        <v>30</v>
      </c>
      <c r="N80" s="72">
        <f>M80/F80*100</f>
        <v>100</v>
      </c>
      <c r="O80" s="101"/>
    </row>
    <row r="81" spans="1:15" ht="50.45" customHeight="1" x14ac:dyDescent="0.25">
      <c r="A81" s="93"/>
      <c r="B81" s="96"/>
      <c r="C81" s="96"/>
      <c r="D81" s="99"/>
      <c r="E81" s="23" t="s">
        <v>15</v>
      </c>
      <c r="F81" s="51"/>
      <c r="G81" s="52"/>
      <c r="H81" s="52"/>
      <c r="I81" s="52"/>
      <c r="J81" s="52"/>
      <c r="K81" s="52"/>
      <c r="L81" s="52"/>
      <c r="M81" s="52"/>
      <c r="N81" s="52"/>
      <c r="O81" s="102"/>
    </row>
    <row r="82" spans="1:15" ht="39" customHeight="1" x14ac:dyDescent="0.25">
      <c r="A82" s="103" t="s">
        <v>85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71"/>
    </row>
    <row r="83" spans="1:15" ht="48" customHeight="1" x14ac:dyDescent="0.25">
      <c r="A83" s="91" t="s">
        <v>58</v>
      </c>
      <c r="B83" s="94" t="s">
        <v>63</v>
      </c>
      <c r="C83" s="94" t="s">
        <v>76</v>
      </c>
      <c r="D83" s="97"/>
      <c r="E83" s="19" t="s">
        <v>9</v>
      </c>
      <c r="F83" s="72">
        <f>F88+F86</f>
        <v>99.25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f>M88+M86</f>
        <v>99.25</v>
      </c>
      <c r="N83" s="72">
        <f>M83/F83*100</f>
        <v>100</v>
      </c>
      <c r="O83" s="100"/>
    </row>
    <row r="84" spans="1:15" ht="18.75" x14ac:dyDescent="0.25">
      <c r="A84" s="92"/>
      <c r="B84" s="95"/>
      <c r="C84" s="95"/>
      <c r="D84" s="98"/>
      <c r="E84" s="20" t="s">
        <v>10</v>
      </c>
      <c r="F84" s="85"/>
      <c r="G84" s="86"/>
      <c r="H84" s="86"/>
      <c r="I84" s="86"/>
      <c r="J84" s="86"/>
      <c r="K84" s="86"/>
      <c r="L84" s="86"/>
      <c r="M84" s="86"/>
      <c r="N84" s="87"/>
      <c r="O84" s="101"/>
    </row>
    <row r="85" spans="1:15" ht="31.5" x14ac:dyDescent="0.25">
      <c r="A85" s="92"/>
      <c r="B85" s="95"/>
      <c r="C85" s="95"/>
      <c r="D85" s="98"/>
      <c r="E85" s="21" t="s">
        <v>11</v>
      </c>
      <c r="F85" s="53"/>
      <c r="G85" s="54"/>
      <c r="H85" s="54"/>
      <c r="I85" s="54"/>
      <c r="J85" s="54"/>
      <c r="K85" s="54"/>
      <c r="L85" s="54"/>
      <c r="M85" s="54"/>
      <c r="N85" s="54"/>
      <c r="O85" s="101"/>
    </row>
    <row r="86" spans="1:15" ht="31.5" x14ac:dyDescent="0.25">
      <c r="A86" s="92"/>
      <c r="B86" s="95"/>
      <c r="C86" s="95"/>
      <c r="D86" s="98"/>
      <c r="E86" s="22" t="s">
        <v>12</v>
      </c>
      <c r="F86" s="53">
        <v>79.400000000000006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3">
        <v>79.400000000000006</v>
      </c>
      <c r="N86" s="72">
        <f>M86/F86*100</f>
        <v>100</v>
      </c>
      <c r="O86" s="101"/>
    </row>
    <row r="87" spans="1:15" ht="47.25" x14ac:dyDescent="0.25">
      <c r="A87" s="92"/>
      <c r="B87" s="95"/>
      <c r="C87" s="95"/>
      <c r="D87" s="98"/>
      <c r="E87" s="23" t="s">
        <v>13</v>
      </c>
      <c r="F87" s="53"/>
      <c r="G87" s="54"/>
      <c r="H87" s="54"/>
      <c r="I87" s="54"/>
      <c r="J87" s="54"/>
      <c r="K87" s="54"/>
      <c r="L87" s="54"/>
      <c r="M87" s="54"/>
      <c r="N87" s="54"/>
      <c r="O87" s="101"/>
    </row>
    <row r="88" spans="1:15" ht="33" customHeight="1" x14ac:dyDescent="0.25">
      <c r="A88" s="92"/>
      <c r="B88" s="95"/>
      <c r="C88" s="95"/>
      <c r="D88" s="98"/>
      <c r="E88" s="21" t="s">
        <v>14</v>
      </c>
      <c r="F88" s="53">
        <v>19.850000000000001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3">
        <v>19.850000000000001</v>
      </c>
      <c r="N88" s="72">
        <f>M88/F88*100</f>
        <v>100</v>
      </c>
      <c r="O88" s="101"/>
    </row>
    <row r="89" spans="1:15" ht="35.25" customHeight="1" x14ac:dyDescent="0.25">
      <c r="A89" s="93"/>
      <c r="B89" s="96"/>
      <c r="C89" s="96"/>
      <c r="D89" s="99"/>
      <c r="E89" s="23" t="s">
        <v>15</v>
      </c>
      <c r="F89" s="51"/>
      <c r="G89" s="52"/>
      <c r="H89" s="52"/>
      <c r="I89" s="52"/>
      <c r="J89" s="52"/>
      <c r="K89" s="52"/>
      <c r="L89" s="52"/>
      <c r="M89" s="52"/>
      <c r="N89" s="52"/>
      <c r="O89" s="102"/>
    </row>
    <row r="90" spans="1:15" ht="18" customHeight="1" x14ac:dyDescent="0.25">
      <c r="A90" s="124" t="s">
        <v>86</v>
      </c>
      <c r="B90" s="125"/>
      <c r="C90" s="125"/>
      <c r="D90" s="125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26"/>
    </row>
    <row r="91" spans="1:15" ht="18" customHeight="1" x14ac:dyDescent="0.25">
      <c r="A91" s="91" t="s">
        <v>59</v>
      </c>
      <c r="B91" s="94" t="s">
        <v>64</v>
      </c>
      <c r="C91" s="94" t="s">
        <v>79</v>
      </c>
      <c r="D91" s="97"/>
      <c r="E91" s="19" t="s">
        <v>9</v>
      </c>
      <c r="F91" s="72">
        <f>F96+F94</f>
        <v>200</v>
      </c>
      <c r="G91" s="72">
        <f>G96+G94</f>
        <v>0</v>
      </c>
      <c r="H91" s="72">
        <v>0</v>
      </c>
      <c r="I91" s="72">
        <f>I96+I94</f>
        <v>0</v>
      </c>
      <c r="J91" s="54">
        <f>I91/F91*100</f>
        <v>0</v>
      </c>
      <c r="K91" s="72">
        <f>K96+K94</f>
        <v>110.51</v>
      </c>
      <c r="L91" s="54">
        <f>K91/F91*100</f>
        <v>55.254999999999995</v>
      </c>
      <c r="M91" s="72">
        <f>M96+M94</f>
        <v>193.13300000000001</v>
      </c>
      <c r="N91" s="65">
        <f>M91/F91*100</f>
        <v>96.566500000000005</v>
      </c>
      <c r="O91" s="100"/>
    </row>
    <row r="92" spans="1:15" ht="18" customHeight="1" x14ac:dyDescent="0.25">
      <c r="A92" s="92"/>
      <c r="B92" s="95"/>
      <c r="C92" s="95"/>
      <c r="D92" s="98"/>
      <c r="E92" s="20" t="s">
        <v>10</v>
      </c>
      <c r="F92" s="85"/>
      <c r="G92" s="86"/>
      <c r="H92" s="86"/>
      <c r="I92" s="86"/>
      <c r="J92" s="86"/>
      <c r="K92" s="86"/>
      <c r="L92" s="86"/>
      <c r="M92" s="86"/>
      <c r="N92" s="87"/>
      <c r="O92" s="101"/>
    </row>
    <row r="93" spans="1:15" ht="32.25" customHeight="1" x14ac:dyDescent="0.25">
      <c r="A93" s="92"/>
      <c r="B93" s="95"/>
      <c r="C93" s="95"/>
      <c r="D93" s="98"/>
      <c r="E93" s="21" t="s">
        <v>11</v>
      </c>
      <c r="F93" s="53"/>
      <c r="G93" s="54"/>
      <c r="H93" s="54"/>
      <c r="I93" s="54"/>
      <c r="J93" s="54"/>
      <c r="K93" s="54"/>
      <c r="L93" s="54"/>
      <c r="M93" s="54"/>
      <c r="N93" s="54"/>
      <c r="O93" s="101"/>
    </row>
    <row r="94" spans="1:15" ht="35.25" customHeight="1" x14ac:dyDescent="0.25">
      <c r="A94" s="92"/>
      <c r="B94" s="95"/>
      <c r="C94" s="95"/>
      <c r="D94" s="98"/>
      <c r="E94" s="22" t="s">
        <v>12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65">
        <v>0</v>
      </c>
      <c r="N94" s="65">
        <v>0</v>
      </c>
      <c r="O94" s="101"/>
    </row>
    <row r="95" spans="1:15" ht="46.5" customHeight="1" x14ac:dyDescent="0.25">
      <c r="A95" s="92"/>
      <c r="B95" s="95"/>
      <c r="C95" s="95"/>
      <c r="D95" s="98"/>
      <c r="E95" s="23" t="s">
        <v>13</v>
      </c>
      <c r="F95" s="53"/>
      <c r="G95" s="54"/>
      <c r="H95" s="54"/>
      <c r="I95" s="54"/>
      <c r="J95" s="54"/>
      <c r="K95" s="54"/>
      <c r="L95" s="54"/>
      <c r="M95" s="54"/>
      <c r="N95" s="54"/>
      <c r="O95" s="101"/>
    </row>
    <row r="96" spans="1:15" ht="18" customHeight="1" x14ac:dyDescent="0.25">
      <c r="A96" s="92"/>
      <c r="B96" s="95"/>
      <c r="C96" s="95"/>
      <c r="D96" s="98"/>
      <c r="E96" s="21" t="s">
        <v>14</v>
      </c>
      <c r="F96" s="53">
        <v>200</v>
      </c>
      <c r="G96" s="53">
        <v>0</v>
      </c>
      <c r="H96" s="54">
        <v>0</v>
      </c>
      <c r="I96" s="53">
        <v>0</v>
      </c>
      <c r="J96" s="54">
        <f>I96/F96*100</f>
        <v>0</v>
      </c>
      <c r="K96" s="53">
        <v>110.51</v>
      </c>
      <c r="L96" s="54">
        <f>K96/F96*100</f>
        <v>55.254999999999995</v>
      </c>
      <c r="M96" s="65">
        <f>K96+8.623+44+30</f>
        <v>193.13300000000001</v>
      </c>
      <c r="N96" s="65">
        <f>M96/F96*100</f>
        <v>96.566500000000005</v>
      </c>
      <c r="O96" s="101"/>
    </row>
    <row r="97" spans="1:15" ht="32.25" customHeight="1" x14ac:dyDescent="0.25">
      <c r="A97" s="93"/>
      <c r="B97" s="96"/>
      <c r="C97" s="96"/>
      <c r="D97" s="99"/>
      <c r="E97" s="23" t="s">
        <v>15</v>
      </c>
      <c r="F97" s="51"/>
      <c r="G97" s="52"/>
      <c r="H97" s="52"/>
      <c r="I97" s="52"/>
      <c r="J97" s="52"/>
      <c r="K97" s="52"/>
      <c r="L97" s="52"/>
      <c r="M97" s="52"/>
      <c r="N97" s="52"/>
      <c r="O97" s="102"/>
    </row>
    <row r="98" spans="1:15" ht="65.25" customHeight="1" x14ac:dyDescent="0.25">
      <c r="A98" s="124" t="s">
        <v>87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</row>
    <row r="99" spans="1:15" ht="18.75" x14ac:dyDescent="0.25">
      <c r="A99" s="91" t="s">
        <v>65</v>
      </c>
      <c r="B99" s="94" t="s">
        <v>66</v>
      </c>
      <c r="C99" s="94" t="s">
        <v>24</v>
      </c>
      <c r="D99" s="97"/>
      <c r="E99" s="19" t="s">
        <v>9</v>
      </c>
      <c r="F99" s="72">
        <f>F104+F102</f>
        <v>456</v>
      </c>
      <c r="G99" s="72">
        <v>0</v>
      </c>
      <c r="H99" s="72">
        <v>0</v>
      </c>
      <c r="I99" s="72">
        <f>I104+I102</f>
        <v>114</v>
      </c>
      <c r="J99" s="54">
        <f>I99/F99*100</f>
        <v>25</v>
      </c>
      <c r="K99" s="72">
        <f>K104+K102</f>
        <v>228</v>
      </c>
      <c r="L99" s="54">
        <f>K99/F99*100</f>
        <v>50</v>
      </c>
      <c r="M99" s="72">
        <f>M104+M102</f>
        <v>423</v>
      </c>
      <c r="N99" s="65">
        <f>M99/F99*100</f>
        <v>92.76315789473685</v>
      </c>
      <c r="O99" s="100"/>
    </row>
    <row r="100" spans="1:15" ht="18.75" x14ac:dyDescent="0.25">
      <c r="A100" s="92"/>
      <c r="B100" s="95"/>
      <c r="C100" s="95"/>
      <c r="D100" s="98"/>
      <c r="E100" s="20" t="s">
        <v>10</v>
      </c>
      <c r="F100" s="85"/>
      <c r="G100" s="86"/>
      <c r="H100" s="86"/>
      <c r="I100" s="86"/>
      <c r="J100" s="86"/>
      <c r="K100" s="86"/>
      <c r="L100" s="86"/>
      <c r="M100" s="86"/>
      <c r="N100" s="87"/>
      <c r="O100" s="101"/>
    </row>
    <row r="101" spans="1:15" ht="31.5" x14ac:dyDescent="0.25">
      <c r="A101" s="92"/>
      <c r="B101" s="95"/>
      <c r="C101" s="95"/>
      <c r="D101" s="98"/>
      <c r="E101" s="21" t="s">
        <v>11</v>
      </c>
      <c r="F101" s="53"/>
      <c r="G101" s="54"/>
      <c r="H101" s="54"/>
      <c r="I101" s="54"/>
      <c r="J101" s="54"/>
      <c r="K101" s="54"/>
      <c r="L101" s="54"/>
      <c r="M101" s="54"/>
      <c r="N101" s="54"/>
      <c r="O101" s="101"/>
    </row>
    <row r="102" spans="1:15" ht="31.5" x14ac:dyDescent="0.25">
      <c r="A102" s="92"/>
      <c r="B102" s="95"/>
      <c r="C102" s="95"/>
      <c r="D102" s="98"/>
      <c r="E102" s="22" t="s">
        <v>12</v>
      </c>
      <c r="F102" s="53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65">
        <v>0</v>
      </c>
      <c r="N102" s="65">
        <v>0</v>
      </c>
      <c r="O102" s="101"/>
    </row>
    <row r="103" spans="1:15" ht="47.25" x14ac:dyDescent="0.25">
      <c r="A103" s="92"/>
      <c r="B103" s="95"/>
      <c r="C103" s="95"/>
      <c r="D103" s="98"/>
      <c r="E103" s="23" t="s">
        <v>13</v>
      </c>
      <c r="F103" s="53"/>
      <c r="G103" s="54"/>
      <c r="H103" s="54"/>
      <c r="I103" s="54"/>
      <c r="J103" s="54"/>
      <c r="K103" s="54"/>
      <c r="L103" s="54"/>
      <c r="M103" s="54"/>
      <c r="N103" s="54"/>
      <c r="O103" s="101"/>
    </row>
    <row r="104" spans="1:15" ht="18.75" x14ac:dyDescent="0.25">
      <c r="A104" s="92"/>
      <c r="B104" s="95"/>
      <c r="C104" s="95"/>
      <c r="D104" s="98"/>
      <c r="E104" s="21" t="s">
        <v>14</v>
      </c>
      <c r="F104" s="53">
        <v>456</v>
      </c>
      <c r="G104" s="54">
        <v>0</v>
      </c>
      <c r="H104" s="54">
        <v>0</v>
      </c>
      <c r="I104" s="53">
        <v>114</v>
      </c>
      <c r="J104" s="54">
        <f>I104/F104*100</f>
        <v>25</v>
      </c>
      <c r="K104" s="53">
        <f>I104+114</f>
        <v>228</v>
      </c>
      <c r="L104" s="54">
        <f>K104/F104*100</f>
        <v>50</v>
      </c>
      <c r="M104" s="65">
        <f>K104+38+38+119</f>
        <v>423</v>
      </c>
      <c r="N104" s="65">
        <f>M104/F104*100</f>
        <v>92.76315789473685</v>
      </c>
      <c r="O104" s="101"/>
    </row>
    <row r="105" spans="1:15" ht="31.5" x14ac:dyDescent="0.25">
      <c r="A105" s="93"/>
      <c r="B105" s="96"/>
      <c r="C105" s="96"/>
      <c r="D105" s="99"/>
      <c r="E105" s="23" t="s">
        <v>15</v>
      </c>
      <c r="F105" s="51"/>
      <c r="G105" s="52"/>
      <c r="H105" s="52"/>
      <c r="I105" s="52"/>
      <c r="J105" s="52"/>
      <c r="K105" s="52"/>
      <c r="L105" s="52"/>
      <c r="M105" s="52"/>
      <c r="N105" s="52"/>
      <c r="O105" s="102"/>
    </row>
    <row r="106" spans="1:15" ht="27.75" customHeight="1" x14ac:dyDescent="0.25">
      <c r="A106" s="124" t="s">
        <v>88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6"/>
    </row>
    <row r="107" spans="1:15" ht="31.5" customHeight="1" x14ac:dyDescent="0.25">
      <c r="A107" s="91" t="s">
        <v>82</v>
      </c>
      <c r="B107" s="94" t="s">
        <v>84</v>
      </c>
      <c r="C107" s="94" t="s">
        <v>24</v>
      </c>
      <c r="D107" s="97"/>
      <c r="E107" s="19" t="s">
        <v>9</v>
      </c>
      <c r="F107" s="72">
        <f>F112+F110</f>
        <v>0</v>
      </c>
      <c r="G107" s="72">
        <v>0</v>
      </c>
      <c r="H107" s="72">
        <v>0</v>
      </c>
      <c r="I107" s="72">
        <f>I112+I110</f>
        <v>0</v>
      </c>
      <c r="J107" s="54">
        <v>0</v>
      </c>
      <c r="K107" s="72">
        <f>K112+K110</f>
        <v>0</v>
      </c>
      <c r="L107" s="54">
        <v>0</v>
      </c>
      <c r="M107" s="67">
        <v>0</v>
      </c>
      <c r="N107" s="72">
        <v>0</v>
      </c>
      <c r="O107" s="100"/>
    </row>
    <row r="108" spans="1:15" ht="18.75" x14ac:dyDescent="0.25">
      <c r="A108" s="92"/>
      <c r="B108" s="95"/>
      <c r="C108" s="95"/>
      <c r="D108" s="98"/>
      <c r="E108" s="20" t="s">
        <v>10</v>
      </c>
      <c r="F108" s="85"/>
      <c r="G108" s="86"/>
      <c r="H108" s="86"/>
      <c r="I108" s="86"/>
      <c r="J108" s="86"/>
      <c r="K108" s="86"/>
      <c r="L108" s="86"/>
      <c r="M108" s="86"/>
      <c r="N108" s="87"/>
      <c r="O108" s="101"/>
    </row>
    <row r="109" spans="1:15" ht="31.5" x14ac:dyDescent="0.25">
      <c r="A109" s="92"/>
      <c r="B109" s="95"/>
      <c r="C109" s="95"/>
      <c r="D109" s="98"/>
      <c r="E109" s="21" t="s">
        <v>11</v>
      </c>
      <c r="F109" s="53"/>
      <c r="G109" s="54"/>
      <c r="H109" s="54"/>
      <c r="I109" s="54"/>
      <c r="J109" s="54"/>
      <c r="K109" s="54"/>
      <c r="L109" s="54"/>
      <c r="M109" s="54"/>
      <c r="N109" s="54"/>
      <c r="O109" s="101"/>
    </row>
    <row r="110" spans="1:15" ht="31.5" x14ac:dyDescent="0.25">
      <c r="A110" s="92"/>
      <c r="B110" s="95"/>
      <c r="C110" s="95"/>
      <c r="D110" s="98"/>
      <c r="E110" s="22" t="s">
        <v>12</v>
      </c>
      <c r="F110" s="53">
        <f>F118</f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65">
        <v>0</v>
      </c>
      <c r="N110" s="65">
        <v>0</v>
      </c>
      <c r="O110" s="101"/>
    </row>
    <row r="111" spans="1:15" ht="47.25" x14ac:dyDescent="0.25">
      <c r="A111" s="92"/>
      <c r="B111" s="95"/>
      <c r="C111" s="95"/>
      <c r="D111" s="98"/>
      <c r="E111" s="23" t="s">
        <v>13</v>
      </c>
      <c r="F111" s="53"/>
      <c r="G111" s="54"/>
      <c r="H111" s="54"/>
      <c r="I111" s="54"/>
      <c r="J111" s="54"/>
      <c r="K111" s="54"/>
      <c r="L111" s="54"/>
      <c r="M111" s="54"/>
      <c r="N111" s="54"/>
      <c r="O111" s="101"/>
    </row>
    <row r="112" spans="1:15" ht="18.75" x14ac:dyDescent="0.25">
      <c r="A112" s="92"/>
      <c r="B112" s="95"/>
      <c r="C112" s="95"/>
      <c r="D112" s="98"/>
      <c r="E112" s="21" t="s">
        <v>14</v>
      </c>
      <c r="F112" s="53">
        <f>F120</f>
        <v>0</v>
      </c>
      <c r="G112" s="54">
        <v>0</v>
      </c>
      <c r="H112" s="54">
        <v>0</v>
      </c>
      <c r="I112" s="53">
        <v>0</v>
      </c>
      <c r="J112" s="54">
        <v>0</v>
      </c>
      <c r="K112" s="53">
        <v>0</v>
      </c>
      <c r="L112" s="54">
        <v>0</v>
      </c>
      <c r="M112" s="65">
        <v>0</v>
      </c>
      <c r="N112" s="65">
        <v>0</v>
      </c>
      <c r="O112" s="101"/>
    </row>
    <row r="113" spans="1:15" ht="31.5" x14ac:dyDescent="0.25">
      <c r="A113" s="93"/>
      <c r="B113" s="96"/>
      <c r="C113" s="96"/>
      <c r="D113" s="99"/>
      <c r="E113" s="23" t="s">
        <v>15</v>
      </c>
      <c r="F113" s="51"/>
      <c r="G113" s="52"/>
      <c r="H113" s="52"/>
      <c r="I113" s="52"/>
      <c r="J113" s="52"/>
      <c r="K113" s="52"/>
      <c r="L113" s="52"/>
      <c r="M113" s="52"/>
      <c r="N113" s="52"/>
      <c r="O113" s="102"/>
    </row>
    <row r="114" spans="1:15" x14ac:dyDescent="0.2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</row>
    <row r="115" spans="1:15" ht="18.75" customHeight="1" x14ac:dyDescent="0.25">
      <c r="A115" s="91" t="s">
        <v>83</v>
      </c>
      <c r="B115" s="94" t="s">
        <v>92</v>
      </c>
      <c r="C115" s="94" t="s">
        <v>24</v>
      </c>
      <c r="D115" s="97"/>
      <c r="E115" s="19" t="s">
        <v>9</v>
      </c>
      <c r="F115" s="72">
        <f>F120+F118</f>
        <v>0</v>
      </c>
      <c r="G115" s="72">
        <v>0</v>
      </c>
      <c r="H115" s="72">
        <v>0</v>
      </c>
      <c r="I115" s="72">
        <f>I120+I118</f>
        <v>0</v>
      </c>
      <c r="J115" s="54">
        <v>0</v>
      </c>
      <c r="K115" s="72">
        <f>K120+K118</f>
        <v>0</v>
      </c>
      <c r="L115" s="54">
        <v>0</v>
      </c>
      <c r="M115" s="67">
        <v>0</v>
      </c>
      <c r="N115" s="72">
        <v>0</v>
      </c>
      <c r="O115" s="100"/>
    </row>
    <row r="116" spans="1:15" ht="18.75" x14ac:dyDescent="0.25">
      <c r="A116" s="92"/>
      <c r="B116" s="95"/>
      <c r="C116" s="95"/>
      <c r="D116" s="98"/>
      <c r="E116" s="20" t="s">
        <v>10</v>
      </c>
      <c r="F116" s="85"/>
      <c r="G116" s="86"/>
      <c r="H116" s="86"/>
      <c r="I116" s="86"/>
      <c r="J116" s="86"/>
      <c r="K116" s="86"/>
      <c r="L116" s="86"/>
      <c r="M116" s="86"/>
      <c r="N116" s="87"/>
      <c r="O116" s="101"/>
    </row>
    <row r="117" spans="1:15" ht="31.5" x14ac:dyDescent="0.25">
      <c r="A117" s="92"/>
      <c r="B117" s="95"/>
      <c r="C117" s="95"/>
      <c r="D117" s="98"/>
      <c r="E117" s="21" t="s">
        <v>11</v>
      </c>
      <c r="F117" s="53"/>
      <c r="G117" s="54"/>
      <c r="H117" s="54"/>
      <c r="I117" s="54"/>
      <c r="J117" s="54"/>
      <c r="K117" s="54"/>
      <c r="L117" s="54"/>
      <c r="M117" s="54"/>
      <c r="N117" s="54"/>
      <c r="O117" s="101"/>
    </row>
    <row r="118" spans="1:15" ht="31.5" x14ac:dyDescent="0.25">
      <c r="A118" s="92"/>
      <c r="B118" s="95"/>
      <c r="C118" s="95"/>
      <c r="D118" s="98"/>
      <c r="E118" s="22" t="s">
        <v>12</v>
      </c>
      <c r="F118" s="53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72">
        <v>0</v>
      </c>
      <c r="N118" s="72">
        <v>0</v>
      </c>
      <c r="O118" s="101"/>
    </row>
    <row r="119" spans="1:15" ht="117" customHeight="1" x14ac:dyDescent="0.25">
      <c r="A119" s="92"/>
      <c r="B119" s="95"/>
      <c r="C119" s="95"/>
      <c r="D119" s="98"/>
      <c r="E119" s="23" t="s">
        <v>13</v>
      </c>
      <c r="F119" s="53"/>
      <c r="G119" s="54"/>
      <c r="H119" s="54"/>
      <c r="I119" s="54"/>
      <c r="J119" s="54"/>
      <c r="K119" s="54"/>
      <c r="L119" s="54"/>
      <c r="M119" s="54"/>
      <c r="N119" s="54"/>
      <c r="O119" s="101"/>
    </row>
    <row r="120" spans="1:15" ht="126.75" customHeight="1" x14ac:dyDescent="0.25">
      <c r="A120" s="92"/>
      <c r="B120" s="95"/>
      <c r="C120" s="95"/>
      <c r="D120" s="98"/>
      <c r="E120" s="21" t="s">
        <v>14</v>
      </c>
      <c r="F120" s="53">
        <v>0</v>
      </c>
      <c r="G120" s="54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72">
        <v>0</v>
      </c>
      <c r="N120" s="72">
        <v>0</v>
      </c>
      <c r="O120" s="101"/>
    </row>
    <row r="121" spans="1:15" ht="34.5" customHeight="1" x14ac:dyDescent="0.25">
      <c r="A121" s="93"/>
      <c r="B121" s="96"/>
      <c r="C121" s="96"/>
      <c r="D121" s="99"/>
      <c r="E121" s="23" t="s">
        <v>15</v>
      </c>
      <c r="F121" s="51"/>
      <c r="G121" s="52"/>
      <c r="H121" s="52"/>
      <c r="I121" s="52"/>
      <c r="J121" s="52"/>
      <c r="K121" s="52"/>
      <c r="L121" s="52"/>
      <c r="M121" s="52"/>
      <c r="N121" s="52"/>
      <c r="O121" s="102"/>
    </row>
    <row r="122" spans="1:15" ht="15.75" customHeight="1" x14ac:dyDescent="0.25">
      <c r="A122" s="124" t="s">
        <v>93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6"/>
    </row>
    <row r="123" spans="1:15" ht="31.5" x14ac:dyDescent="0.3">
      <c r="A123" s="146" t="s">
        <v>16</v>
      </c>
      <c r="B123" s="147"/>
      <c r="C123" s="147"/>
      <c r="D123" s="148"/>
      <c r="E123" s="77" t="s">
        <v>17</v>
      </c>
      <c r="F123" s="49">
        <f>F107+F19</f>
        <v>1226.175</v>
      </c>
      <c r="G123" s="49">
        <f>G107+G19</f>
        <v>49.549269999999993</v>
      </c>
      <c r="H123" s="61">
        <f>G123/F123*100</f>
        <v>4.0409623422431542</v>
      </c>
      <c r="I123" s="49">
        <f>I107+I19</f>
        <v>219.10171000000003</v>
      </c>
      <c r="J123" s="61">
        <f>I123/F123*100</f>
        <v>17.868714498338331</v>
      </c>
      <c r="K123" s="49">
        <f>K107+K19</f>
        <v>552.93476999999996</v>
      </c>
      <c r="L123" s="61">
        <f>K123/F123*100</f>
        <v>45.094278549146729</v>
      </c>
      <c r="M123" s="49">
        <f>M107+M19</f>
        <v>1174.06077</v>
      </c>
      <c r="N123" s="61">
        <f>M123/F123*100</f>
        <v>95.749853813688929</v>
      </c>
      <c r="O123" s="156"/>
    </row>
    <row r="124" spans="1:15" ht="18.75" x14ac:dyDescent="0.3">
      <c r="A124" s="149"/>
      <c r="B124" s="150"/>
      <c r="C124" s="150"/>
      <c r="D124" s="151"/>
      <c r="E124" s="24" t="s">
        <v>10</v>
      </c>
      <c r="F124" s="142"/>
      <c r="G124" s="143"/>
      <c r="H124" s="143"/>
      <c r="I124" s="143"/>
      <c r="J124" s="143"/>
      <c r="K124" s="143"/>
      <c r="L124" s="143"/>
      <c r="M124" s="143"/>
      <c r="N124" s="144"/>
      <c r="O124" s="157"/>
    </row>
    <row r="125" spans="1:15" ht="31.5" x14ac:dyDescent="0.3">
      <c r="A125" s="149"/>
      <c r="B125" s="150"/>
      <c r="C125" s="150"/>
      <c r="D125" s="151"/>
      <c r="E125" s="78" t="s">
        <v>11</v>
      </c>
      <c r="F125" s="50">
        <f>F21</f>
        <v>0</v>
      </c>
      <c r="G125" s="50">
        <f t="shared" ref="F123:M129" si="10">G21</f>
        <v>0</v>
      </c>
      <c r="H125" s="50"/>
      <c r="I125" s="50">
        <f t="shared" si="10"/>
        <v>0</v>
      </c>
      <c r="J125" s="50"/>
      <c r="K125" s="50">
        <f t="shared" si="10"/>
        <v>0</v>
      </c>
      <c r="L125" s="50"/>
      <c r="M125" s="50">
        <f t="shared" si="10"/>
        <v>0</v>
      </c>
      <c r="N125" s="50"/>
      <c r="O125" s="157"/>
    </row>
    <row r="126" spans="1:15" ht="31.5" x14ac:dyDescent="0.3">
      <c r="A126" s="149"/>
      <c r="B126" s="150"/>
      <c r="C126" s="150"/>
      <c r="D126" s="151"/>
      <c r="E126" s="58" t="s">
        <v>12</v>
      </c>
      <c r="F126" s="49">
        <f>F110+F22</f>
        <v>268.39999999999998</v>
      </c>
      <c r="G126" s="49">
        <f>G110+G22</f>
        <v>0</v>
      </c>
      <c r="H126" s="61">
        <f>G126/F126*100</f>
        <v>0</v>
      </c>
      <c r="I126" s="49">
        <f>I110+I22</f>
        <v>0</v>
      </c>
      <c r="J126" s="66">
        <v>0</v>
      </c>
      <c r="K126" s="49">
        <f>K110+K22</f>
        <v>68.924999999999997</v>
      </c>
      <c r="L126" s="61">
        <f>K126/F126*100</f>
        <v>25.67995529061103</v>
      </c>
      <c r="M126" s="49">
        <f>M110+M22</f>
        <v>268.39999999999998</v>
      </c>
      <c r="N126" s="61">
        <f>M126/F126*100</f>
        <v>100</v>
      </c>
      <c r="O126" s="157"/>
    </row>
    <row r="127" spans="1:15" ht="47.25" x14ac:dyDescent="0.3">
      <c r="A127" s="149"/>
      <c r="B127" s="150"/>
      <c r="C127" s="150"/>
      <c r="D127" s="151"/>
      <c r="E127" s="58" t="s">
        <v>13</v>
      </c>
      <c r="F127" s="50">
        <f t="shared" si="10"/>
        <v>0</v>
      </c>
      <c r="G127" s="50">
        <f t="shared" si="10"/>
        <v>0</v>
      </c>
      <c r="H127" s="50"/>
      <c r="I127" s="50">
        <f t="shared" si="10"/>
        <v>0</v>
      </c>
      <c r="J127" s="50"/>
      <c r="K127" s="50">
        <f t="shared" si="10"/>
        <v>0</v>
      </c>
      <c r="L127" s="50"/>
      <c r="M127" s="50">
        <v>0</v>
      </c>
      <c r="N127" s="50"/>
      <c r="O127" s="157"/>
    </row>
    <row r="128" spans="1:15" ht="18.75" x14ac:dyDescent="0.3">
      <c r="A128" s="149"/>
      <c r="B128" s="150"/>
      <c r="C128" s="150"/>
      <c r="D128" s="151"/>
      <c r="E128" s="78" t="s">
        <v>14</v>
      </c>
      <c r="F128" s="49">
        <f>F112+F24</f>
        <v>957.77500000000009</v>
      </c>
      <c r="G128" s="49">
        <f>G112+G24</f>
        <v>49.549269999999993</v>
      </c>
      <c r="H128" s="61">
        <f>G128/F128*100</f>
        <v>5.1733726605935626</v>
      </c>
      <c r="I128" s="49">
        <f>I112+I24</f>
        <v>219.10171000000003</v>
      </c>
      <c r="J128" s="61">
        <f>I128/F128*100</f>
        <v>22.876114953929683</v>
      </c>
      <c r="K128" s="49">
        <f>K112+K24</f>
        <v>484.00977</v>
      </c>
      <c r="L128" s="61">
        <f>K128/F128*100</f>
        <v>50.534809323692933</v>
      </c>
      <c r="M128" s="49">
        <f>M112+M24</f>
        <v>905.66077000000007</v>
      </c>
      <c r="N128" s="61">
        <f>M128/F128*100</f>
        <v>94.558823314452766</v>
      </c>
      <c r="O128" s="157"/>
    </row>
    <row r="129" spans="1:15" ht="31.5" x14ac:dyDescent="0.3">
      <c r="A129" s="152"/>
      <c r="B129" s="153"/>
      <c r="C129" s="153"/>
      <c r="D129" s="154"/>
      <c r="E129" s="58" t="s">
        <v>15</v>
      </c>
      <c r="F129" s="50">
        <f t="shared" si="10"/>
        <v>0</v>
      </c>
      <c r="G129" s="50">
        <f t="shared" si="10"/>
        <v>0</v>
      </c>
      <c r="H129" s="50"/>
      <c r="I129" s="50">
        <f t="shared" si="10"/>
        <v>0</v>
      </c>
      <c r="J129" s="50"/>
      <c r="K129" s="50">
        <f t="shared" si="10"/>
        <v>0</v>
      </c>
      <c r="L129" s="50"/>
      <c r="M129" s="50">
        <f t="shared" si="10"/>
        <v>0</v>
      </c>
      <c r="N129" s="50"/>
      <c r="O129" s="158"/>
    </row>
    <row r="130" spans="1:15" x14ac:dyDescent="0.25">
      <c r="A130" s="25"/>
      <c r="B130" s="25"/>
      <c r="C130" s="25"/>
      <c r="D130" s="25"/>
      <c r="E130" s="25"/>
      <c r="F130" s="4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4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31.5" x14ac:dyDescent="0.25">
      <c r="A132" s="25"/>
      <c r="B132" s="26" t="s">
        <v>18</v>
      </c>
      <c r="C132" s="27"/>
      <c r="D132" s="28"/>
      <c r="E132" s="29"/>
      <c r="F132" s="46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30" t="s">
        <v>19</v>
      </c>
      <c r="D133" s="30"/>
      <c r="E133" s="30"/>
      <c r="F133" s="47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145" t="s">
        <v>26</v>
      </c>
      <c r="C134" s="145"/>
      <c r="D134" s="145"/>
      <c r="E134" s="145"/>
      <c r="F134" s="14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30" t="s">
        <v>27</v>
      </c>
      <c r="C135" s="30"/>
      <c r="D135" s="30"/>
      <c r="E135" s="30"/>
      <c r="F135" s="47"/>
      <c r="G135" s="31"/>
      <c r="H135" s="31"/>
      <c r="I135" s="31"/>
      <c r="J135" s="25"/>
      <c r="K135" s="25"/>
      <c r="L135" s="25"/>
      <c r="M135" s="25"/>
      <c r="N135" s="25"/>
      <c r="O135" s="25"/>
    </row>
    <row r="136" spans="1:15" x14ac:dyDescent="0.25">
      <c r="A136" s="25"/>
      <c r="B136" s="30" t="s">
        <v>57</v>
      </c>
      <c r="C136" s="141" t="s">
        <v>37</v>
      </c>
      <c r="D136" s="141"/>
      <c r="E136" s="141"/>
      <c r="F136" s="46" t="s">
        <v>39</v>
      </c>
      <c r="G136" s="32"/>
      <c r="H136" s="32"/>
      <c r="I136" s="32"/>
      <c r="J136" s="33"/>
      <c r="K136" s="25"/>
      <c r="L136" s="25"/>
      <c r="M136" s="25"/>
      <c r="N136" s="25"/>
      <c r="O136" s="25"/>
    </row>
    <row r="137" spans="1:15" x14ac:dyDescent="0.25">
      <c r="A137" s="25"/>
      <c r="B137" s="31" t="s">
        <v>38</v>
      </c>
      <c r="C137" s="25"/>
      <c r="D137" s="25"/>
      <c r="E137" s="25"/>
      <c r="F137" s="4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31"/>
      <c r="C138" s="25"/>
      <c r="D138" s="25"/>
      <c r="E138" s="25"/>
      <c r="F138" s="4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31" t="s">
        <v>28</v>
      </c>
      <c r="C139" s="31"/>
      <c r="D139" s="27"/>
      <c r="E139" s="28"/>
      <c r="F139" s="48" t="s">
        <v>29</v>
      </c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31" t="s">
        <v>30</v>
      </c>
      <c r="C140" s="31"/>
      <c r="D140" s="30" t="s">
        <v>31</v>
      </c>
      <c r="E140" s="30"/>
      <c r="F140" s="4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4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4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4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4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4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4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4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4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4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4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4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4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4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4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4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4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4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4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4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4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4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4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4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x14ac:dyDescent="0.25">
      <c r="A164" s="25"/>
      <c r="B164" s="25"/>
      <c r="C164" s="25"/>
      <c r="D164" s="25"/>
      <c r="E164" s="25"/>
      <c r="F164" s="4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x14ac:dyDescent="0.25">
      <c r="A165" s="25"/>
      <c r="B165" s="25"/>
      <c r="C165" s="25"/>
      <c r="D165" s="25"/>
      <c r="E165" s="25"/>
      <c r="F165" s="4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x14ac:dyDescent="0.25">
      <c r="A166" s="25"/>
      <c r="B166" s="25"/>
      <c r="C166" s="25"/>
      <c r="D166" s="25"/>
      <c r="E166" s="25"/>
      <c r="F166" s="4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x14ac:dyDescent="0.25">
      <c r="A167" s="25"/>
      <c r="B167" s="25"/>
      <c r="C167" s="25"/>
      <c r="D167" s="25"/>
      <c r="E167" s="25"/>
      <c r="F167" s="4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x14ac:dyDescent="0.25">
      <c r="A168" s="25"/>
      <c r="B168" s="25"/>
      <c r="C168" s="25"/>
      <c r="D168" s="25"/>
      <c r="E168" s="25"/>
      <c r="F168" s="4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x14ac:dyDescent="0.25">
      <c r="A169" s="25"/>
      <c r="B169" s="25"/>
      <c r="C169" s="25"/>
      <c r="D169" s="25"/>
      <c r="E169" s="25"/>
      <c r="F169" s="4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x14ac:dyDescent="0.25">
      <c r="A170" s="25"/>
      <c r="B170" s="25"/>
      <c r="C170" s="25"/>
      <c r="D170" s="25"/>
      <c r="E170" s="25"/>
      <c r="F170" s="4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x14ac:dyDescent="0.25">
      <c r="A171" s="25"/>
      <c r="B171" s="25"/>
      <c r="C171" s="25"/>
      <c r="D171" s="25"/>
      <c r="E171" s="25"/>
      <c r="F171" s="4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x14ac:dyDescent="0.25">
      <c r="A172" s="25"/>
      <c r="B172" s="25"/>
      <c r="C172" s="25"/>
      <c r="D172" s="25"/>
      <c r="E172" s="25"/>
      <c r="F172" s="4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x14ac:dyDescent="0.25">
      <c r="A173" s="25"/>
      <c r="B173" s="25"/>
      <c r="C173" s="25"/>
      <c r="D173" s="25"/>
      <c r="E173" s="25"/>
      <c r="F173" s="4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x14ac:dyDescent="0.25">
      <c r="A174" s="25"/>
      <c r="B174" s="25"/>
      <c r="C174" s="25"/>
      <c r="D174" s="25"/>
      <c r="E174" s="25"/>
      <c r="F174" s="4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1:15" x14ac:dyDescent="0.25">
      <c r="A175" s="25"/>
      <c r="B175" s="25"/>
      <c r="C175" s="25"/>
      <c r="D175" s="25"/>
      <c r="E175" s="25"/>
      <c r="F175" s="4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1:15" x14ac:dyDescent="0.25">
      <c r="A176" s="25"/>
      <c r="B176" s="25"/>
      <c r="C176" s="25"/>
      <c r="D176" s="25"/>
      <c r="E176" s="25"/>
      <c r="F176" s="4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1:15" x14ac:dyDescent="0.25">
      <c r="A177" s="25"/>
      <c r="B177" s="25"/>
      <c r="C177" s="25"/>
      <c r="D177" s="25"/>
      <c r="E177" s="25"/>
      <c r="F177" s="4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1:15" x14ac:dyDescent="0.25">
      <c r="A178" s="25"/>
      <c r="B178" s="25"/>
      <c r="C178" s="25"/>
      <c r="D178" s="25"/>
      <c r="E178" s="25"/>
      <c r="F178" s="4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x14ac:dyDescent="0.25">
      <c r="A179" s="25"/>
      <c r="B179" s="25"/>
      <c r="C179" s="25"/>
      <c r="D179" s="25"/>
      <c r="E179" s="25"/>
      <c r="F179" s="4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x14ac:dyDescent="0.25">
      <c r="A180" s="25"/>
      <c r="B180" s="25"/>
      <c r="C180" s="25"/>
      <c r="D180" s="25"/>
      <c r="E180" s="25"/>
      <c r="F180" s="4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1:15" x14ac:dyDescent="0.25">
      <c r="A181" s="25"/>
      <c r="B181" s="25"/>
      <c r="C181" s="25"/>
      <c r="D181" s="25"/>
      <c r="E181" s="25"/>
      <c r="F181" s="4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1:15" x14ac:dyDescent="0.25">
      <c r="A182" s="25"/>
      <c r="B182" s="25"/>
      <c r="C182" s="25"/>
      <c r="D182" s="25"/>
      <c r="E182" s="25"/>
      <c r="F182" s="4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1:15" x14ac:dyDescent="0.25">
      <c r="A183" s="25"/>
      <c r="B183" s="25"/>
      <c r="C183" s="25"/>
      <c r="D183" s="25"/>
      <c r="E183" s="25"/>
      <c r="F183" s="4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1:15" x14ac:dyDescent="0.25">
      <c r="A184" s="25"/>
      <c r="B184" s="25"/>
      <c r="C184" s="25"/>
      <c r="D184" s="25"/>
      <c r="E184" s="25"/>
      <c r="F184" s="4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1:15" x14ac:dyDescent="0.25">
      <c r="A185" s="25"/>
      <c r="B185" s="25"/>
      <c r="C185" s="25"/>
      <c r="D185" s="25"/>
      <c r="E185" s="25"/>
      <c r="F185" s="4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x14ac:dyDescent="0.25">
      <c r="A186" s="25"/>
      <c r="B186" s="25"/>
      <c r="C186" s="25"/>
      <c r="D186" s="25"/>
      <c r="E186" s="25"/>
      <c r="F186" s="4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1:15" x14ac:dyDescent="0.25">
      <c r="A187" s="25"/>
      <c r="B187" s="25"/>
      <c r="C187" s="25"/>
      <c r="D187" s="25"/>
      <c r="E187" s="25"/>
      <c r="F187" s="4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5" x14ac:dyDescent="0.25">
      <c r="A188" s="25"/>
      <c r="B188" s="25"/>
      <c r="C188" s="25"/>
      <c r="D188" s="25"/>
      <c r="E188" s="25"/>
      <c r="F188" s="4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x14ac:dyDescent="0.25">
      <c r="A189" s="25"/>
      <c r="B189" s="25"/>
      <c r="C189" s="25"/>
      <c r="D189" s="25"/>
      <c r="E189" s="25"/>
      <c r="F189" s="4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x14ac:dyDescent="0.25">
      <c r="A190" s="25"/>
      <c r="B190" s="25"/>
      <c r="C190" s="25"/>
      <c r="D190" s="25"/>
      <c r="E190" s="25"/>
      <c r="F190" s="4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x14ac:dyDescent="0.25">
      <c r="A191" s="25"/>
      <c r="B191" s="25"/>
      <c r="C191" s="25"/>
      <c r="D191" s="25"/>
      <c r="E191" s="25"/>
      <c r="F191" s="4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15" x14ac:dyDescent="0.25">
      <c r="A192" s="25"/>
      <c r="B192" s="25"/>
      <c r="C192" s="25"/>
      <c r="D192" s="25"/>
      <c r="E192" s="25"/>
      <c r="F192" s="4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x14ac:dyDescent="0.25">
      <c r="A193" s="25"/>
      <c r="B193" s="25"/>
      <c r="C193" s="25"/>
      <c r="D193" s="25"/>
      <c r="E193" s="25"/>
      <c r="F193" s="4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x14ac:dyDescent="0.25">
      <c r="A194" s="25"/>
      <c r="B194" s="25"/>
      <c r="C194" s="25"/>
      <c r="D194" s="25"/>
      <c r="E194" s="25"/>
      <c r="F194" s="4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1:15" x14ac:dyDescent="0.25">
      <c r="A195" s="25"/>
      <c r="B195" s="25"/>
      <c r="C195" s="25"/>
      <c r="D195" s="25"/>
      <c r="E195" s="25"/>
      <c r="F195" s="4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1:15" x14ac:dyDescent="0.25">
      <c r="A196" s="25"/>
      <c r="B196" s="25"/>
      <c r="C196" s="25"/>
      <c r="D196" s="25"/>
      <c r="E196" s="25"/>
      <c r="F196" s="45"/>
      <c r="G196" s="25"/>
      <c r="H196" s="25"/>
      <c r="I196" s="25"/>
      <c r="J196" s="25"/>
      <c r="K196" s="25"/>
      <c r="L196" s="25"/>
      <c r="M196" s="25"/>
      <c r="N196" s="25"/>
      <c r="O196" s="25"/>
    </row>
  </sheetData>
  <mergeCells count="111">
    <mergeCell ref="A122:O122"/>
    <mergeCell ref="A114:O114"/>
    <mergeCell ref="A115:A121"/>
    <mergeCell ref="B115:B121"/>
    <mergeCell ref="C115:C121"/>
    <mergeCell ref="D115:D121"/>
    <mergeCell ref="O115:O121"/>
    <mergeCell ref="F116:N116"/>
    <mergeCell ref="D107:D113"/>
    <mergeCell ref="C107:C113"/>
    <mergeCell ref="B107:B113"/>
    <mergeCell ref="A107:A113"/>
    <mergeCell ref="O107:O113"/>
    <mergeCell ref="F108:N108"/>
    <mergeCell ref="A74:O74"/>
    <mergeCell ref="A75:A81"/>
    <mergeCell ref="A67:A73"/>
    <mergeCell ref="C75:C81"/>
    <mergeCell ref="F5:H5"/>
    <mergeCell ref="C13:D14"/>
    <mergeCell ref="A35:A41"/>
    <mergeCell ref="A50:O50"/>
    <mergeCell ref="B59:B65"/>
    <mergeCell ref="C59:C65"/>
    <mergeCell ref="D59:D65"/>
    <mergeCell ref="A66:O66"/>
    <mergeCell ref="A59:A65"/>
    <mergeCell ref="B43:B49"/>
    <mergeCell ref="O51:O57"/>
    <mergeCell ref="B75:B81"/>
    <mergeCell ref="S56:T56"/>
    <mergeCell ref="D67:D73"/>
    <mergeCell ref="B51:B57"/>
    <mergeCell ref="F68:N68"/>
    <mergeCell ref="O67:O73"/>
    <mergeCell ref="O59:O65"/>
    <mergeCell ref="A58:O58"/>
    <mergeCell ref="A51:A57"/>
    <mergeCell ref="F60:N60"/>
    <mergeCell ref="B67:B73"/>
    <mergeCell ref="C67:C73"/>
    <mergeCell ref="C136:E136"/>
    <mergeCell ref="F124:N124"/>
    <mergeCell ref="F76:N76"/>
    <mergeCell ref="B134:F134"/>
    <mergeCell ref="A123:D129"/>
    <mergeCell ref="D75:D81"/>
    <mergeCell ref="A82:N82"/>
    <mergeCell ref="A106:O106"/>
    <mergeCell ref="A83:A89"/>
    <mergeCell ref="B83:B89"/>
    <mergeCell ref="C83:C89"/>
    <mergeCell ref="D83:D89"/>
    <mergeCell ref="O83:O89"/>
    <mergeCell ref="O123:O129"/>
    <mergeCell ref="O75:O81"/>
    <mergeCell ref="A98:O98"/>
    <mergeCell ref="B3:N3"/>
    <mergeCell ref="B13:B15"/>
    <mergeCell ref="A19:A25"/>
    <mergeCell ref="D27:D33"/>
    <mergeCell ref="B27:B33"/>
    <mergeCell ref="A16:O16"/>
    <mergeCell ref="F20:N20"/>
    <mergeCell ref="K13:L14"/>
    <mergeCell ref="E13:E15"/>
    <mergeCell ref="G13:H14"/>
    <mergeCell ref="O13:O15"/>
    <mergeCell ref="A17:O17"/>
    <mergeCell ref="I13:J14"/>
    <mergeCell ref="F13:F15"/>
    <mergeCell ref="A13:A15"/>
    <mergeCell ref="F6:H6"/>
    <mergeCell ref="D43:D49"/>
    <mergeCell ref="A43:A49"/>
    <mergeCell ref="O43:O49"/>
    <mergeCell ref="C51:C57"/>
    <mergeCell ref="F44:N44"/>
    <mergeCell ref="D51:D57"/>
    <mergeCell ref="C43:C49"/>
    <mergeCell ref="F52:N52"/>
    <mergeCell ref="A42:O42"/>
    <mergeCell ref="M13:N14"/>
    <mergeCell ref="O19:O25"/>
    <mergeCell ref="A27:A33"/>
    <mergeCell ref="A26:O26"/>
    <mergeCell ref="A18:O18"/>
    <mergeCell ref="B19:D25"/>
    <mergeCell ref="C35:C41"/>
    <mergeCell ref="D35:D41"/>
    <mergeCell ref="O27:O33"/>
    <mergeCell ref="F36:N36"/>
    <mergeCell ref="O35:O41"/>
    <mergeCell ref="A34:O34"/>
    <mergeCell ref="C27:C33"/>
    <mergeCell ref="F28:N28"/>
    <mergeCell ref="B35:B41"/>
    <mergeCell ref="F84:N84"/>
    <mergeCell ref="A90:O90"/>
    <mergeCell ref="A99:A105"/>
    <mergeCell ref="B99:B105"/>
    <mergeCell ref="C99:C105"/>
    <mergeCell ref="D99:D105"/>
    <mergeCell ref="O99:O105"/>
    <mergeCell ref="F100:N100"/>
    <mergeCell ref="O91:O97"/>
    <mergeCell ref="F92:N92"/>
    <mergeCell ref="A91:A97"/>
    <mergeCell ref="B91:B97"/>
    <mergeCell ref="C91:C97"/>
    <mergeCell ref="D91:D97"/>
  </mergeCells>
  <phoneticPr fontId="6" type="noConversion"/>
  <pageMargins left="0.11811023622047245" right="0.11811023622047245" top="0.35433070866141736" bottom="0.15748031496062992" header="0" footer="0"/>
  <pageSetup paperSize="9" scale="70" orientation="landscape" r:id="rId1"/>
  <rowBreaks count="5" manualBreakCount="5">
    <brk id="26" max="14" man="1"/>
    <brk id="42" max="14" man="1"/>
    <brk id="58" max="14" man="1"/>
    <brk id="74" max="14" man="1"/>
    <brk id="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деньги</vt:lpstr>
      <vt:lpstr>на 31.12.2016 Отчет </vt:lpstr>
      <vt:lpstr>'на 31.12.2016 Отчет '!Заголовки_для_печати</vt:lpstr>
      <vt:lpstr>'на 31.12.2016 Отчет 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2018-10-01T09:47:35Z</cp:lastPrinted>
  <dcterms:created xsi:type="dcterms:W3CDTF">2015-02-06T09:10:50Z</dcterms:created>
  <dcterms:modified xsi:type="dcterms:W3CDTF">2019-02-07T06:33:15Z</dcterms:modified>
</cp:coreProperties>
</file>