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50" windowHeight="10170" activeTab="2"/>
  </bookViews>
  <sheets>
    <sheet name="ЖКХ" sheetId="1" r:id="rId1"/>
    <sheet name="Благоустройство" sheetId="2" r:id="rId2"/>
    <sheet name="Транспорт" sheetId="3" r:id="rId3"/>
  </sheets>
  <definedNames>
    <definedName name="_xlnm.Print_Titles" localSheetId="1">'Благоустройство'!$14:$16</definedName>
    <definedName name="_xlnm.Print_Titles" localSheetId="0">'ЖКХ'!$14:$16</definedName>
    <definedName name="_xlnm.Print_Titles" localSheetId="2">'Транспорт'!$14:$16</definedName>
  </definedNames>
  <calcPr fullCalcOnLoad="1"/>
</workbook>
</file>

<file path=xl/sharedStrings.xml><?xml version="1.0" encoding="utf-8"?>
<sst xmlns="http://schemas.openxmlformats.org/spreadsheetml/2006/main" count="617" uniqueCount="197">
  <si>
    <t>(наименование муниципальной программы городского поселения Новоаганск)</t>
  </si>
  <si>
    <t xml:space="preserve">Ответственный исполнитель: </t>
  </si>
  <si>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</si>
  <si>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</si>
  <si>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</si>
  <si>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</si>
  <si>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>Исполнено на 01.04.2015</t>
  </si>
  <si>
    <t>Исполнено на 01.07.2015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</si>
  <si>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</si>
  <si>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</si>
  <si>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</si>
  <si>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</si>
  <si>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</si>
  <si>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</si>
  <si>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</si>
  <si>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</si>
  <si>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</si>
  <si>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</si>
  <si>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</si>
  <si>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</si>
  <si>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Всего по подпрограмме:</t>
  </si>
  <si>
    <t>ВСЕГО по программе</t>
  </si>
  <si>
    <t>Всего по программе:</t>
  </si>
  <si>
    <t>Исполнено на  01.10.2015</t>
  </si>
  <si>
    <t xml:space="preserve">Отчет о ходе реализации </t>
  </si>
  <si>
    <t>в очередном году муниципальной программы</t>
  </si>
  <si>
    <t>"Развитие жилищно-коммунального комплекса и повышение энергетической эффективности в  городском поселении Новоаганск  на 2014–2020 годы»  по проведению капитального ремонта многоквартирных домов"</t>
  </si>
  <si>
    <t>Предоставление субсидий в целях возмещения затрат  организациям, предоставляющим населению услуги  по содержанию жилищного фонда,  не обеспечивающим возмещение издержек</t>
  </si>
  <si>
    <t xml:space="preserve">Служба ЖКХ и транспорта </t>
  </si>
  <si>
    <t>3.1</t>
  </si>
  <si>
    <t xml:space="preserve">Задача 1 Обеспечение экологической безопасности, улучшение санитарно-гигиенических условий проживания населения и восстановление нарушенной естественной экологической среды в поселении; </t>
  </si>
  <si>
    <t>Содержание зон отдыха и памятников</t>
  </si>
  <si>
    <t xml:space="preserve"> Организация и содержание цветников</t>
  </si>
  <si>
    <t>Организация и содержание мест захоронений</t>
  </si>
  <si>
    <t>Итого по задаче 1</t>
  </si>
  <si>
    <t>Задача 2. Повышение уровня благоустройства поселения.</t>
  </si>
  <si>
    <t>Проведение конкурса «Лучший двор многоквартирного дома, частного домовладения»</t>
  </si>
  <si>
    <t xml:space="preserve"> Содержание и ремонт детских игровых комплексов и спортив-ных площадок</t>
  </si>
  <si>
    <t>Содержание  уличного освещения и техническое обслуживание</t>
  </si>
  <si>
    <t>Итого по задаче 2</t>
  </si>
  <si>
    <t xml:space="preserve">«Развитие транспортной системы городского поселения Новоаганск на 2014–2020 годы»
</t>
  </si>
  <si>
    <t>Содержание внут-риквартальных дорог с. Варьеган</t>
  </si>
  <si>
    <t>Предоставление субсидий в целях возмещения затрат организациям, предоставляющим населению услуги бань по тарифам, не обеспечивающим возмещение издержек</t>
  </si>
  <si>
    <t>январь- декабрь</t>
  </si>
  <si>
    <t>Содержание внут-рипоселковых дорог с. Варьеган</t>
  </si>
  <si>
    <t xml:space="preserve">Работы выполнялись в рамках муниципального контракта №0187300010313002206-0210818-01 от 26.12.2013г. </t>
  </si>
  <si>
    <t>Устройство снежных фигур, приобретение, установка новогодней елки, иллюминации, украшений, монтаж и демонтаж</t>
  </si>
  <si>
    <t>Руководитель программы ______________ _____________</t>
  </si>
  <si>
    <t xml:space="preserve">                          (Ф.И.О.)            (подпись)</t>
  </si>
  <si>
    <t xml:space="preserve">                               А.А.Помпеев</t>
  </si>
  <si>
    <t>Содержание внутрипоселковых дорог пгт. Новоаганск</t>
  </si>
  <si>
    <t xml:space="preserve">                        (отчетный период)</t>
  </si>
  <si>
    <t>Согласовано:</t>
  </si>
  <si>
    <t>начальник отдела финансов</t>
  </si>
  <si>
    <t xml:space="preserve">Обеспечение сохранности подъездных дорог, включая ремонт и содержание дорог </t>
  </si>
  <si>
    <t>Всего по задаче 2:</t>
  </si>
  <si>
    <t>Задача 2: Организация и обеспечение доступности транспортных услуг для населения поселения</t>
  </si>
  <si>
    <t>Содержание внутриквартальных дорог пгт. Ново-аганск</t>
  </si>
  <si>
    <t>Программа утверждена постановлением администрации городского поселения Новоаганск от 08.04.2015 №109</t>
  </si>
  <si>
    <t>январь-февраль</t>
  </si>
  <si>
    <t>Дезинсекция открытых территорй</t>
  </si>
  <si>
    <t xml:space="preserve">                    (отчетный период)</t>
  </si>
  <si>
    <t>Программа  утверждена постановлением администрации городского поселения Новоаганск от 20.12.2013 № 429</t>
  </si>
  <si>
    <t xml:space="preserve">                            в очередном году муниципальной программы</t>
  </si>
  <si>
    <t xml:space="preserve">          Отчет о ходе реализации </t>
  </si>
  <si>
    <t>«Благоустройство территории городского поселения Новоаганск на 2014-2020 годы»</t>
  </si>
  <si>
    <t>1.1</t>
  </si>
  <si>
    <t>1.2</t>
  </si>
  <si>
    <t>2.1</t>
  </si>
  <si>
    <t>2.3</t>
  </si>
  <si>
    <t>май</t>
  </si>
  <si>
    <t>-</t>
  </si>
  <si>
    <t>июнь-сентябрь</t>
  </si>
  <si>
    <t>декабрь 2014 - февраль 2015</t>
  </si>
  <si>
    <t>январь-декабрь</t>
  </si>
  <si>
    <t xml:space="preserve">Должностное лицо, </t>
  </si>
  <si>
    <t xml:space="preserve">ответственное за           </t>
  </si>
  <si>
    <t>Программа утверждена постановлением администрации городского поселения Новоаганск от 20.12.2013 № 426</t>
  </si>
  <si>
    <t xml:space="preserve">            (отчетный период)</t>
  </si>
  <si>
    <t xml:space="preserve">Задача: Обеспечение бесперебойной работы объектов  жилищно-коммунального хозяйства </t>
  </si>
  <si>
    <t xml:space="preserve">             (подпись)                              </t>
  </si>
  <si>
    <t>Т.Т. Черных</t>
  </si>
  <si>
    <t xml:space="preserve">                                                          (должность)                                                                 (Ф.И.О.)       (подпись) (номер телефона)</t>
  </si>
  <si>
    <t>декабрь 2014 - яеварь 2015</t>
  </si>
  <si>
    <t xml:space="preserve">Предоставление субсидий  пассажирских перевозок автотранспортом общего пользования в границах поселения </t>
  </si>
  <si>
    <t>июнь-октябрь</t>
  </si>
  <si>
    <t>январь-июнь</t>
  </si>
  <si>
    <t>январь-май</t>
  </si>
  <si>
    <t>январь- май</t>
  </si>
  <si>
    <t>Объемы финансирования всего на 2016 год, тыс. руб.</t>
  </si>
  <si>
    <t>Задача 2 Удовлетворение потребностей населения в предоставлении бытовых услуг бани</t>
  </si>
  <si>
    <t>Подпрограмма  2 «Организация бытового обслуживания в целях обеспечения населения городского поселения Новоаганск услугами бани»</t>
  </si>
  <si>
    <t xml:space="preserve">Подпрограмма 1: «Обеспечение равных прав  населения на получение жилищных услуг» </t>
  </si>
  <si>
    <t>Подпрограмма 3 «Энергосбережение и повышение энергетической эффективности в муниципальных учреждениях»</t>
  </si>
  <si>
    <t>Задача 3. Повышение эффективности использования топливно-энергетических ресурсов объектами, финансируемыми из бюджета поселения</t>
  </si>
  <si>
    <t>Утепление оконных блоков, замена дверных блоков, ремонт пола в здании парка-музея с. Варьёган</t>
  </si>
  <si>
    <t>3.2</t>
  </si>
  <si>
    <t>Замена на территории СДК с. Варьеган светильников уличного освещения на светодиодные</t>
  </si>
  <si>
    <t>Цель: "Повышение надежности и качества предоставления жилищно-коммунальных и бытовых услуг,                                                                                                                                                                                             а также повышение эффективгости использования топливно-энергетических ресурсов"</t>
  </si>
  <si>
    <t>Цель Комплексное развитие и благоустройство муниципального образования городское поселение  Новоаганск</t>
  </si>
  <si>
    <t>июнь-август</t>
  </si>
  <si>
    <t>июнь</t>
  </si>
  <si>
    <t>Покос газонов</t>
  </si>
  <si>
    <t xml:space="preserve">Проводились работы по содержанию мест захоронения общей площадью 11,5 га,  очистка территории  от сухих кустарников и деревьев, расчистка дорожек и площадок  в зимнее время от снега (муниципальный контракт № 1611 от 04.12.2015 на сумму 550 тыс. руб .   </t>
  </si>
  <si>
    <t>Приобретение, содержание и ремонт металлических ограждений</t>
  </si>
  <si>
    <t>Приобретение МАФ (детских игровых комплексов, урн, скамеек и др.)</t>
  </si>
  <si>
    <t>Обустройство автобусных остановок и прилегающих территорий</t>
  </si>
  <si>
    <t>Приобретение хоз.инвентаря, лакокрасочных материалов и др.</t>
  </si>
  <si>
    <t>май-август</t>
  </si>
  <si>
    <t>май-июнь</t>
  </si>
  <si>
    <t>Реставрация стелы "Парус" к 50-летию гп. Новоаганск</t>
  </si>
  <si>
    <t>Изготовление и установка "Доски почета"  к 50-летию гп. Новоаганск</t>
  </si>
  <si>
    <t>Получатель субсидии управляющая компания ООО "УК "ПРОГРЕСС" по договору от 18.02.2016 № 1</t>
  </si>
  <si>
    <t>июль-август</t>
  </si>
  <si>
    <t>Выполнение работ по ремонту стелы ООО "ДомоСтрой" по муниципальному контракту от 25.04.2016 № 8 на сумму 148,5 тыс.рублей</t>
  </si>
  <si>
    <t xml:space="preserve">В ходе торгов на аукционе подрядная организация уменьшила цену на выполнение работ до 130 тыс.рублей </t>
  </si>
  <si>
    <t>Выполнены работы по монтажу и демонтажу новогодней ели со световой иллюминацией по муниципальному контракту №34 от 23.11.2015 г. ИП Иванов Вас.Вас.</t>
  </si>
  <si>
    <t xml:space="preserve">В рамках мероприятия осуществлялась поставка электроэнергии для уличного освещения. Муниципальный контракт 0018/О  от 31.12.2015. Проводилось техническое обслуживание уличного освещение по муниципальному контракту №1871 от 15.12.15 г . </t>
  </si>
  <si>
    <t xml:space="preserve">Цель: повышение эффективности функционирования транспортной системы городского поселения Новоаганск; удовлетворение потребности поселения в пассажирских перевозках
</t>
  </si>
  <si>
    <t>Подпрограмма 1: «Содержание и ремонт улично–дорожной сети»</t>
  </si>
  <si>
    <t xml:space="preserve">Задача 1: Обеспечение функционирования сети автомобильных дорог городского поселения Новоаганск </t>
  </si>
  <si>
    <t>Выполнение работ по изготовлению и монтажу систем сигнального освещения пешеходных переходов</t>
  </si>
  <si>
    <t>Подпрограмма 2 "Транспортное обслуживание населения поселения"</t>
  </si>
  <si>
    <t>Обеспечение комплексного содержания автомобильных дорог, проездов, искусственных сооружений, элементов обустройства улично дорожной сети поселения</t>
  </si>
  <si>
    <t>1.1.1</t>
  </si>
  <si>
    <t>1.1.2</t>
  </si>
  <si>
    <t>1.1.3</t>
  </si>
  <si>
    <t>1.1.4</t>
  </si>
  <si>
    <t>1.1.5</t>
  </si>
  <si>
    <t>1.2.2</t>
  </si>
  <si>
    <t>Повышение безопасности дорожного движения</t>
  </si>
  <si>
    <t>Всего по подпрограмме 1:</t>
  </si>
  <si>
    <t>Итого по подпрограмме 1</t>
  </si>
  <si>
    <t>Создание условий для организации пассажирских перевозок в границвх поселения</t>
  </si>
  <si>
    <t>2.1.1</t>
  </si>
  <si>
    <t>Обеспечение эффективности функционирования действующей транспортной инфраструктуры в соответствии с потребностью населения</t>
  </si>
  <si>
    <t>2.3.1</t>
  </si>
  <si>
    <t>Выполнение работ по разработке программы комплексного развития транспортной инфраструктуры городского поселения Новоаганск</t>
  </si>
  <si>
    <t>Итого по подпрограмме 2</t>
  </si>
  <si>
    <t>Всего по подпрограмме 2:</t>
  </si>
  <si>
    <t xml:space="preserve">Работы выполнялись в рамках муниципального контракта №0187300010313002207-0210818-01 от 26.12.2013г. </t>
  </si>
  <si>
    <t xml:space="preserve">Работы выполнялись в рамках муниципального контракта №0187300010313002206-0210818-01 от 26.12.2013 г. </t>
  </si>
  <si>
    <t>Создание условий для улучшения внешнего облика городского поселения Новоаганск</t>
  </si>
  <si>
    <t xml:space="preserve"> Создание максимально благоприятных, комфортных и безопасных условий для проживания и отдыха в городком поселении Новоаганск</t>
  </si>
  <si>
    <t>2.1.2</t>
  </si>
  <si>
    <t>2.1.3</t>
  </si>
  <si>
    <t>2.1.4</t>
  </si>
  <si>
    <t>2.1.5</t>
  </si>
  <si>
    <t>2.1.6</t>
  </si>
  <si>
    <t>2.1.7</t>
  </si>
  <si>
    <t>2.1.9</t>
  </si>
  <si>
    <t>2.1.10</t>
  </si>
  <si>
    <t>2.1.13</t>
  </si>
  <si>
    <t>2.1.14</t>
  </si>
  <si>
    <t>Мероприятие реализовано в июне 2016 г.</t>
  </si>
  <si>
    <t>Работы по изготовлению и установке "Доски почета" выполнены ООО "Импульс" по муниципальному контракту от 05.05.2016 № 7 на сумму 196,06 тыс. рублей.                                                                                   Дополнительно произведена укладка тротуарной плитки в целях улучшения эстетического вида ИП Иванов Игорь Васильевич по договору от 17.05.2016 № 17-05 на сумму 19,99 тыс. рублей</t>
  </si>
  <si>
    <t>Работы выполнены согласно муниципального контракта  с ИП Ханенко С.Я. на выполнение работ по покосу газонов на 180 тыс. руб. общей площадью 13 Га</t>
  </si>
  <si>
    <t>Для окраски ограждений закупался краскопульт на 18 900 руб., приобреталась синяя краска, уайтспирит, кисточки</t>
  </si>
  <si>
    <t>Реализация мероприятия запланирована на IV кв. 2016 г.</t>
  </si>
  <si>
    <r>
      <t>составление формы  Начальник службы</t>
    </r>
    <r>
      <rPr>
        <u val="single"/>
        <sz val="11"/>
        <rFont val="Times New Roman"/>
        <family val="1"/>
      </rPr>
      <t xml:space="preserve"> ЖКХ иТ___</t>
    </r>
    <r>
      <rPr>
        <sz val="11"/>
        <rFont val="Times New Roman"/>
        <family val="1"/>
      </rPr>
      <t>_____________ А.А.Помпеев      51-032</t>
    </r>
  </si>
  <si>
    <t>Проведены две акарицидная обработки территории поселения по договору с ООО ВентПром от 23.05.2016 № 010</t>
  </si>
  <si>
    <t>Проведен конкус на «Лучший двор многоквартирного дома, частного домовладения», по условиям конкурса денежное вознаграждение досталось одному победителю.</t>
  </si>
  <si>
    <t>Проведены работы по окраске металлических ограждений  по договорам с ИП Ханенко С.Я. Догоговор №5 от 05.05.16 на сумму 49987,06 руб, с ООО "Гарант-Сервис" по                                                                                                          договору №11 от 03.06.16 на сумму 49693 руб.</t>
  </si>
  <si>
    <t>Выполнение работ по благоустройству автостанции по дог.30 от 30.05.16  с ООО "Гарант-Сервис" на сумму 39834,9 руб.</t>
  </si>
  <si>
    <r>
      <t>составление формы  __Начальник</t>
    </r>
    <r>
      <rPr>
        <u val="single"/>
        <sz val="11"/>
        <rFont val="Times New Roman"/>
        <family val="1"/>
      </rPr>
      <t xml:space="preserve"> службы ЖКХ иТ_</t>
    </r>
    <r>
      <rPr>
        <sz val="11"/>
        <rFont val="Times New Roman"/>
        <family val="1"/>
      </rPr>
      <t>_______________ А.А.Помпеев     51-032</t>
    </r>
  </si>
  <si>
    <t>Заключен муниципальный контракт от 21.11.2016 №1303 с ООО "Корпус" на сумму 355 тыс.руб. на выполнение работ по разработке программы комплексного развития транспортной инфраструктуры городского поселения Новоаганск, срок исполнения 31.12.2016 год.</t>
  </si>
  <si>
    <t xml:space="preserve">Выполнялись работы по содержанию зон отдыха и памятников (муниципальный контракт №1590 от 26.11.15  на сумму 550 000руб.). Парковая зона по ул. Техснаб, площадь "Любви и согласия"; памятники: первопроходцам, маршалу Жукову Г.К., воинам-интернационалистам, покорителям Среднего Приобья и геологам, погибшим в катастрофе вертолета, памятный знак воинам, погибшим в годы ВОВ. </t>
  </si>
  <si>
    <t>январь-ноябрь</t>
  </si>
  <si>
    <t>По договору от 14.12.2015 г. № 2 были предоставлены субсидии  индивидуальному предпринимателю Гиляеву Л.А. на  организацию пассажирских перевозок автотранспортом (автобусом) общего пользования в границах поселения по маршруту пгт. Новоаганск-с. Варьёган. Оплата по факту предоставленных отчетов о выполнении перевозок.</t>
  </si>
  <si>
    <r>
      <t>составление формы   Начальник</t>
    </r>
    <r>
      <rPr>
        <u val="single"/>
        <sz val="11"/>
        <rFont val="Times New Roman"/>
        <family val="1"/>
      </rPr>
      <t xml:space="preserve"> службы ЖКХ иТ</t>
    </r>
    <r>
      <rPr>
        <sz val="11"/>
        <rFont val="Times New Roman"/>
        <family val="1"/>
      </rPr>
      <t>________________ А.А.Помпеев     51-032</t>
    </r>
  </si>
  <si>
    <t>Получатель субсидии индивидуальный предприниматель Кузьмин Александр Васильевич по договору от 22.04.2016 № 1. Оплата по факту предоставленных отчетов о предоставлению качественных услуг.</t>
  </si>
  <si>
    <t>(в редакции от 15.11.2016 № 406)</t>
  </si>
  <si>
    <t>(в редакции от  15.11.2016 №405 )</t>
  </si>
  <si>
    <t>Разработка технической документации и снос ветхих строений</t>
  </si>
  <si>
    <t>ноябрь</t>
  </si>
  <si>
    <t>2.1.15</t>
  </si>
  <si>
    <t>апрель-декабрь</t>
  </si>
  <si>
    <t>декабрь</t>
  </si>
  <si>
    <t>Заключен муниципальный контракт №1537 от 06.12.2016 с ООО "Гарант-Сервис" на 1099,676 тыс.руб по сносу ветхих строений</t>
  </si>
  <si>
    <t>Заключен муниципальный контракт с ИП Тимофеев Леонид Маркелович от 13.04.206 № 4 на проведение работ по устройству цветников на сумму 130 тыс.руб , произвели закупку саженцов у физюлица на сумму 6000 руб</t>
  </si>
  <si>
    <t>Заключен муниципальный контракт  с ИП Париловым Антоном Аркадьевичем на выполнение работ по ремонту и содержанию детских игровых комплексов на 550 тыс. руб. Оплата содержания детских игровых площадок выполнена по факту выполненных работ. В соответствиии с договором от 05.05.2016 № 03 заключенным  с ИП С.Я.Ханенко выполнены работы по бетонированию основания детской игровой площадки "Мексика" по ул. Центральная стоимостью 99,99 тыс.руб., для устройства в дальнейшем травмобезопасного покрытия и установки игрового оборудования</t>
  </si>
  <si>
    <t>Благоустройство дома музея Ю.К. Вэллы с.Варьеган</t>
  </si>
  <si>
    <t>Заключены муниципальные контракты с ООО "Гарант-Сервис " №14 от 23.11.16 на сумму 422,5 тыс.руб. и №13 от 22.11.16 на сумму 490 тыс руб. на проведение работ                                                              по благоустройству  дома музея Ю.К. Вэллы с.Варьеган</t>
  </si>
  <si>
    <t>Исполнено на 31.12.2015 г.</t>
  </si>
  <si>
    <r>
      <t xml:space="preserve">          </t>
    </r>
    <r>
      <rPr>
        <u val="single"/>
        <sz val="12"/>
        <color indexed="8"/>
        <rFont val="Times New Roman"/>
        <family val="1"/>
      </rPr>
      <t xml:space="preserve"> на   31.12.2016</t>
    </r>
  </si>
  <si>
    <t>Исполнено на 01.04.2016</t>
  </si>
  <si>
    <t>Исполнено на 01.07.2016</t>
  </si>
  <si>
    <t>Исполнено на  01.10.2016</t>
  </si>
  <si>
    <t xml:space="preserve">Исполнено за 2016 год </t>
  </si>
  <si>
    <r>
      <t xml:space="preserve">           </t>
    </r>
    <r>
      <rPr>
        <u val="single"/>
        <sz val="12"/>
        <color indexed="8"/>
        <rFont val="Times New Roman"/>
        <family val="1"/>
      </rPr>
      <t>на    31.12.2016</t>
    </r>
    <r>
      <rPr>
        <sz val="12"/>
        <color indexed="8"/>
        <rFont val="Times New Roman"/>
        <family val="1"/>
      </rPr>
      <t xml:space="preserve">  </t>
    </r>
  </si>
  <si>
    <t xml:space="preserve">           на 31.12. 2016 </t>
  </si>
  <si>
    <t>Исполнено на 31.12.2016 г.</t>
  </si>
  <si>
    <t>оплата за декабрь 2016 года прошла в январе 2017 года</t>
  </si>
  <si>
    <t>Экономия произошла в результате проведеных торгов</t>
  </si>
  <si>
    <t>(в редакции от 24.11.2016 № 417)</t>
  </si>
  <si>
    <t>ООО "Еврострой" по муниципальному контракту от 19.11.2015 № 1380 на сумму 2393,95 тыс.рублей, оплата аванса в суме 718,13 тыс.руб была произведена в декабре 2015 г.; не обеспечили выполнение работ в срок, установленный контрактом, использовали комплектующие аккумуляторы меньшей мощности, чем  прописано в контракте, производили замену аккумуляторных батарей  в феврале 2016 г. Оплата по факту выполненных работ надлежащего качества. заключен муниципальный контракт №1661 от 19.12.16 на сумму 415534,25 руб с ООО "Янтарь" на монтаж систем сигнального освещения пешеходных переходов по ул.Таежная д.1</t>
  </si>
  <si>
    <t xml:space="preserve">По муниципальному контракту от 20.04.2016 № 0818 с ИП Аскаров Роман Равильевич (АВЕН) оборудована детскаяч игровая площадка "Мексика", приобретен детский городок и игровое оборудование, произведен монтаж и установка на общую сумму 1 797,44 тыс.рублей, заключен муниципальный контракт №12 от 03.11.16 поставки  металлических ограждений с АО "НЗВиМИ "ВЕНКОНА" на 115,6 тыс.руб., договор №28-10\2016 от 28.10.16 с АО "НЗВиМИ "ВЕНКОНА" на поставку вазонов. Заключен муниципальный контрак №1321 от 28.11.2016 с ООО "ЭКО-Продукт" на сумму 507 тыс.руб.и на 93 т.руб.  на поставку МАФ.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</si>
</sst>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\-#,##0.0\ "/>
    <numFmt numFmtId="166" formatCode="0.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4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top" wrapText="1"/>
      <protection locked="0"/>
    </xf>
    <xf numFmtId="4" fontId="10" fillId="0" borderId="12" xfId="0" applyNumberFormat="1" applyFont="1" applyFill="1" applyBorder="1" applyAlignment="1" applyProtection="1">
      <alignment vertical="center" wrapText="1"/>
      <protection locked="0"/>
    </xf>
    <xf numFmtId="4" fontId="10" fillId="0" borderId="11" xfId="63" applyNumberFormat="1" applyFont="1" applyFill="1" applyBorder="1" applyAlignment="1" applyProtection="1">
      <alignment vertical="center" wrapText="1"/>
      <protection locked="0"/>
    </xf>
    <xf numFmtId="164" fontId="10" fillId="0" borderId="11" xfId="63" applyNumberFormat="1" applyFont="1" applyFill="1" applyBorder="1" applyAlignment="1" applyProtection="1">
      <alignment vertical="center" wrapText="1"/>
      <protection locked="0"/>
    </xf>
    <xf numFmtId="4" fontId="12" fillId="0" borderId="13" xfId="0" applyNumberFormat="1" applyFont="1" applyFill="1" applyBorder="1" applyAlignment="1" applyProtection="1">
      <alignment vertical="center" wrapText="1"/>
      <protection locked="0"/>
    </xf>
    <xf numFmtId="164" fontId="10" fillId="0" borderId="14" xfId="63" applyNumberFormat="1" applyFont="1" applyFill="1" applyBorder="1" applyAlignment="1" applyProtection="1">
      <alignment vertical="center" wrapText="1"/>
      <protection locked="0"/>
    </xf>
    <xf numFmtId="4" fontId="11" fillId="0" borderId="15" xfId="0" applyNumberFormat="1" applyFont="1" applyFill="1" applyBorder="1" applyAlignment="1" applyProtection="1">
      <alignment vertical="center" wrapText="1"/>
      <protection locked="0"/>
    </xf>
    <xf numFmtId="4" fontId="11" fillId="0" borderId="16" xfId="0" applyNumberFormat="1" applyFont="1" applyFill="1" applyBorder="1" applyAlignment="1" applyProtection="1">
      <alignment vertical="center" wrapText="1"/>
      <protection locked="0"/>
    </xf>
    <xf numFmtId="4" fontId="11" fillId="0" borderId="11" xfId="0" applyNumberFormat="1" applyFont="1" applyFill="1" applyBorder="1" applyAlignment="1" applyProtection="1">
      <alignment vertical="center" wrapText="1"/>
      <protection locked="0"/>
    </xf>
    <xf numFmtId="0" fontId="11" fillId="0" borderId="16" xfId="0" applyFont="1" applyFill="1" applyBorder="1" applyAlignment="1" applyProtection="1">
      <alignment vertical="center" wrapText="1"/>
      <protection locked="0"/>
    </xf>
    <xf numFmtId="164" fontId="10" fillId="0" borderId="16" xfId="63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164" fontId="10" fillId="0" borderId="16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164" fontId="10" fillId="0" borderId="15" xfId="63" applyNumberFormat="1" applyFont="1" applyFill="1" applyBorder="1" applyAlignment="1" applyProtection="1">
      <alignment vertical="center" wrapText="1"/>
      <protection locked="0"/>
    </xf>
    <xf numFmtId="164" fontId="11" fillId="0" borderId="15" xfId="0" applyNumberFormat="1" applyFont="1" applyFill="1" applyBorder="1" applyAlignment="1" applyProtection="1">
      <alignment horizontal="right" vertical="center"/>
      <protection locked="0"/>
    </xf>
    <xf numFmtId="164" fontId="11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8" xfId="0" applyNumberFormat="1" applyFont="1" applyFill="1" applyBorder="1" applyAlignment="1" applyProtection="1">
      <alignment horizontal="right" vertical="center"/>
      <protection locked="0"/>
    </xf>
    <xf numFmtId="164" fontId="11" fillId="0" borderId="11" xfId="63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164" fontId="11" fillId="0" borderId="15" xfId="0" applyNumberFormat="1" applyFont="1" applyFill="1" applyBorder="1" applyAlignment="1" applyProtection="1">
      <alignment horizontal="right" vertical="center"/>
      <protection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61" fillId="0" borderId="10" xfId="0" applyFont="1" applyBorder="1" applyAlignment="1">
      <alignment/>
    </xf>
    <xf numFmtId="0" fontId="16" fillId="0" borderId="0" xfId="0" applyFont="1" applyAlignment="1">
      <alignment/>
    </xf>
    <xf numFmtId="0" fontId="10" fillId="0" borderId="15" xfId="0" applyFont="1" applyFill="1" applyBorder="1" applyAlignment="1" applyProtection="1">
      <alignment vertical="center" wrapText="1"/>
      <protection locked="0"/>
    </xf>
    <xf numFmtId="4" fontId="10" fillId="0" borderId="11" xfId="0" applyNumberFormat="1" applyFont="1" applyFill="1" applyBorder="1" applyAlignment="1" applyProtection="1">
      <alignment vertical="center" wrapText="1"/>
      <protection locked="0"/>
    </xf>
    <xf numFmtId="4" fontId="11" fillId="0" borderId="16" xfId="0" applyNumberFormat="1" applyFont="1" applyFill="1" applyBorder="1" applyAlignment="1" applyProtection="1">
      <alignment vertical="top" wrapText="1"/>
      <protection locked="0"/>
    </xf>
    <xf numFmtId="4" fontId="11" fillId="0" borderId="11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9" xfId="0" applyNumberFormat="1" applyFont="1" applyFill="1" applyBorder="1" applyAlignment="1" applyProtection="1">
      <alignment vertical="center" wrapText="1"/>
      <protection locked="0"/>
    </xf>
    <xf numFmtId="0" fontId="62" fillId="0" borderId="0" xfId="0" applyFont="1" applyAlignment="1">
      <alignment/>
    </xf>
    <xf numFmtId="0" fontId="13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" fontId="10" fillId="0" borderId="0" xfId="63" applyNumberFormat="1" applyFont="1" applyFill="1" applyBorder="1" applyAlignment="1" applyProtection="1">
      <alignment vertical="center" wrapText="1"/>
      <protection locked="0"/>
    </xf>
    <xf numFmtId="4" fontId="11" fillId="0" borderId="0" xfId="63" applyNumberFormat="1" applyFont="1" applyFill="1" applyBorder="1" applyAlignment="1" applyProtection="1">
      <alignment vertical="center" wrapText="1"/>
      <protection locked="0"/>
    </xf>
    <xf numFmtId="164" fontId="11" fillId="0" borderId="0" xfId="63" applyNumberFormat="1" applyFont="1" applyFill="1" applyBorder="1" applyAlignment="1" applyProtection="1">
      <alignment vertical="center" wrapText="1"/>
      <protection locked="0"/>
    </xf>
    <xf numFmtId="164" fontId="10" fillId="0" borderId="0" xfId="63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164" fontId="11" fillId="0" borderId="11" xfId="0" applyNumberFormat="1" applyFont="1" applyFill="1" applyBorder="1" applyAlignment="1" applyProtection="1">
      <alignment horizontal="justify" vertical="top" wrapText="1"/>
      <protection locked="0"/>
    </xf>
    <xf numFmtId="4" fontId="63" fillId="0" borderId="11" xfId="0" applyNumberFormat="1" applyFont="1" applyBorder="1" applyAlignment="1">
      <alignment horizontal="center" vertical="center"/>
    </xf>
    <xf numFmtId="0" fontId="6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10" fillId="0" borderId="19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10" fillId="0" borderId="20" xfId="0" applyFont="1" applyFill="1" applyBorder="1" applyAlignment="1" applyProtection="1">
      <alignment vertical="center" wrapText="1"/>
      <protection locked="0"/>
    </xf>
    <xf numFmtId="0" fontId="11" fillId="0" borderId="2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11" fillId="0" borderId="18" xfId="0" applyNumberFormat="1" applyFont="1" applyFill="1" applyBorder="1" applyAlignment="1" applyProtection="1">
      <alignment horizontal="left" vertical="top" wrapText="1"/>
      <protection locked="0"/>
    </xf>
    <xf numFmtId="164" fontId="10" fillId="0" borderId="11" xfId="63" applyNumberFormat="1" applyFont="1" applyFill="1" applyBorder="1" applyAlignment="1" applyProtection="1">
      <alignment horizontal="center" vertical="center" wrapText="1"/>
      <protection locked="0"/>
    </xf>
    <xf numFmtId="164" fontId="10" fillId="0" borderId="14" xfId="63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63" applyNumberFormat="1" applyFont="1" applyFill="1" applyBorder="1" applyAlignment="1" applyProtection="1">
      <alignment horizontal="center" vertical="center" wrapText="1"/>
      <protection locked="0"/>
    </xf>
    <xf numFmtId="4" fontId="10" fillId="0" borderId="11" xfId="63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63" applyNumberFormat="1" applyFont="1" applyFill="1" applyBorder="1" applyAlignment="1" applyProtection="1">
      <alignment horizontal="center" vertical="center" wrapText="1"/>
      <protection locked="0"/>
    </xf>
    <xf numFmtId="4" fontId="10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center" vertical="center" wrapText="1"/>
      <protection/>
    </xf>
    <xf numFmtId="164" fontId="11" fillId="0" borderId="15" xfId="0" applyNumberFormat="1" applyFont="1" applyFill="1" applyBorder="1" applyAlignment="1" applyProtection="1">
      <alignment horizontal="center" vertical="center"/>
      <protection/>
    </xf>
    <xf numFmtId="16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5" xfId="0" applyNumberFormat="1" applyFont="1" applyFill="1" applyBorder="1" applyAlignment="1" applyProtection="1">
      <alignment horizontal="center" vertical="center"/>
      <protection locked="0"/>
    </xf>
    <xf numFmtId="16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8" xfId="0" applyNumberFormat="1" applyFont="1" applyFill="1" applyBorder="1" applyAlignment="1" applyProtection="1">
      <alignment horizontal="center" vertical="center"/>
      <protection locked="0"/>
    </xf>
    <xf numFmtId="164" fontId="10" fillId="0" borderId="16" xfId="63" applyNumberFormat="1" applyFont="1" applyFill="1" applyBorder="1" applyAlignment="1" applyProtection="1">
      <alignment horizontal="center" vertical="center" wrapText="1"/>
      <protection locked="0"/>
    </xf>
    <xf numFmtId="164" fontId="10" fillId="0" borderId="16" xfId="0" applyNumberFormat="1" applyFont="1" applyFill="1" applyBorder="1" applyAlignment="1" applyProtection="1">
      <alignment horizontal="center" vertical="center"/>
      <protection locked="0"/>
    </xf>
    <xf numFmtId="4" fontId="10" fillId="0" borderId="15" xfId="63" applyNumberFormat="1" applyFont="1" applyFill="1" applyBorder="1" applyAlignment="1" applyProtection="1">
      <alignment horizontal="center" vertical="center" wrapText="1"/>
      <protection locked="0"/>
    </xf>
    <xf numFmtId="16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63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63" applyNumberFormat="1" applyFont="1" applyFill="1" applyBorder="1" applyAlignment="1" applyProtection="1">
      <alignment horizontal="center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center" vertical="center"/>
      <protection locked="0"/>
    </xf>
    <xf numFmtId="164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4" fontId="65" fillId="0" borderId="0" xfId="0" applyNumberFormat="1" applyFont="1" applyAlignment="1">
      <alignment horizontal="center" vertical="center"/>
    </xf>
    <xf numFmtId="2" fontId="10" fillId="0" borderId="11" xfId="63" applyNumberFormat="1" applyFont="1" applyFill="1" applyBorder="1" applyAlignment="1" applyProtection="1">
      <alignment horizontal="center" vertical="center" wrapText="1"/>
      <protection locked="0"/>
    </xf>
    <xf numFmtId="4" fontId="10" fillId="0" borderId="15" xfId="0" applyNumberFormat="1" applyFont="1" applyFill="1" applyBorder="1" applyAlignment="1" applyProtection="1">
      <alignment vertical="center" wrapText="1"/>
      <protection locked="0"/>
    </xf>
    <xf numFmtId="4" fontId="63" fillId="0" borderId="0" xfId="0" applyNumberFormat="1" applyFont="1" applyAlignment="1">
      <alignment horizontal="center" vertical="center"/>
    </xf>
    <xf numFmtId="4" fontId="11" fillId="0" borderId="14" xfId="63" applyNumberFormat="1" applyFont="1" applyFill="1" applyBorder="1" applyAlignment="1" applyProtection="1">
      <alignment horizontal="center" vertical="center" wrapText="1"/>
      <protection locked="0"/>
    </xf>
    <xf numFmtId="164" fontId="11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65" fillId="0" borderId="0" xfId="0" applyFont="1" applyAlignment="1">
      <alignment horizontal="center" vertical="center"/>
    </xf>
    <xf numFmtId="2" fontId="10" fillId="0" borderId="14" xfId="63" applyNumberFormat="1" applyFont="1" applyFill="1" applyBorder="1" applyAlignment="1" applyProtection="1">
      <alignment horizontal="center" vertical="center" wrapText="1"/>
      <protection locked="0"/>
    </xf>
    <xf numFmtId="2" fontId="65" fillId="0" borderId="0" xfId="0" applyNumberFormat="1" applyFont="1" applyAlignment="1">
      <alignment horizontal="center" vertical="center"/>
    </xf>
    <xf numFmtId="166" fontId="11" fillId="0" borderId="16" xfId="63" applyNumberFormat="1" applyFont="1" applyFill="1" applyBorder="1" applyAlignment="1" applyProtection="1">
      <alignment horizontal="center" vertical="center" wrapText="1"/>
      <protection locked="0"/>
    </xf>
    <xf numFmtId="2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2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63" applyNumberFormat="1" applyFont="1" applyFill="1" applyBorder="1" applyAlignment="1" applyProtection="1">
      <alignment horizontal="center" vertical="center" wrapText="1"/>
      <protection locked="0"/>
    </xf>
    <xf numFmtId="2" fontId="11" fillId="0" borderId="16" xfId="63" applyNumberFormat="1" applyFont="1" applyFill="1" applyBorder="1" applyAlignment="1" applyProtection="1">
      <alignment horizontal="center" vertical="center" wrapText="1"/>
      <protection locked="0"/>
    </xf>
    <xf numFmtId="165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65" fillId="0" borderId="11" xfId="0" applyNumberFormat="1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164" fontId="10" fillId="0" borderId="13" xfId="63" applyNumberFormat="1" applyFont="1" applyFill="1" applyBorder="1" applyAlignment="1" applyProtection="1">
      <alignment horizontal="center" vertical="center" wrapText="1"/>
      <protection locked="0"/>
    </xf>
    <xf numFmtId="4" fontId="10" fillId="0" borderId="16" xfId="63" applyNumberFormat="1" applyFont="1" applyFill="1" applyBorder="1" applyAlignment="1" applyProtection="1">
      <alignment horizontal="center" vertical="center" wrapText="1"/>
      <protection locked="0"/>
    </xf>
    <xf numFmtId="164" fontId="10" fillId="0" borderId="22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4" fontId="63" fillId="0" borderId="15" xfId="0" applyNumberFormat="1" applyFont="1" applyBorder="1" applyAlignment="1">
      <alignment horizontal="center" vertical="center"/>
    </xf>
    <xf numFmtId="164" fontId="10" fillId="0" borderId="18" xfId="0" applyNumberFormat="1" applyFont="1" applyFill="1" applyBorder="1" applyAlignment="1" applyProtection="1">
      <alignment horizontal="center" vertical="center"/>
      <protection locked="0"/>
    </xf>
    <xf numFmtId="164" fontId="10" fillId="0" borderId="18" xfId="63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63" applyNumberFormat="1" applyFont="1" applyFill="1" applyBorder="1" applyAlignment="1" applyProtection="1">
      <alignment horizontal="center" vertical="center" wrapText="1"/>
      <protection/>
    </xf>
    <xf numFmtId="164" fontId="11" fillId="0" borderId="15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63" applyNumberFormat="1" applyFont="1" applyFill="1" applyBorder="1" applyAlignment="1" applyProtection="1">
      <alignment horizontal="center" vertical="center" wrapText="1"/>
      <protection locked="0"/>
    </xf>
    <xf numFmtId="2" fontId="10" fillId="0" borderId="23" xfId="63" applyNumberFormat="1" applyFont="1" applyFill="1" applyBorder="1" applyAlignment="1" applyProtection="1">
      <alignment horizontal="center" vertical="center" wrapText="1"/>
      <protection/>
    </xf>
    <xf numFmtId="164" fontId="10" fillId="0" borderId="20" xfId="0" applyNumberFormat="1" applyFont="1" applyFill="1" applyBorder="1" applyAlignment="1" applyProtection="1">
      <alignment horizontal="center" vertical="center"/>
      <protection locked="0"/>
    </xf>
    <xf numFmtId="164" fontId="10" fillId="0" borderId="20" xfId="63" applyNumberFormat="1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1" xfId="63" applyNumberFormat="1" applyFont="1" applyFill="1" applyBorder="1" applyAlignment="1" applyProtection="1">
      <alignment horizontal="center" vertical="center" wrapText="1"/>
      <protection locked="0"/>
    </xf>
    <xf numFmtId="164" fontId="11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21" xfId="0" applyNumberFormat="1" applyFont="1" applyFill="1" applyBorder="1" applyAlignment="1" applyProtection="1">
      <alignment horizontal="center" vertical="center"/>
      <protection locked="0"/>
    </xf>
    <xf numFmtId="164" fontId="11" fillId="0" borderId="24" xfId="0" applyNumberFormat="1" applyFont="1" applyFill="1" applyBorder="1" applyAlignment="1" applyProtection="1">
      <alignment horizontal="center" vertical="center"/>
      <protection locked="0"/>
    </xf>
    <xf numFmtId="4" fontId="63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66" fillId="0" borderId="11" xfId="0" applyNumberFormat="1" applyFont="1" applyBorder="1" applyAlignment="1">
      <alignment horizontal="center" vertical="center"/>
    </xf>
    <xf numFmtId="2" fontId="66" fillId="0" borderId="0" xfId="0" applyNumberFormat="1" applyFont="1" applyAlignment="1">
      <alignment horizontal="center" vertical="center"/>
    </xf>
    <xf numFmtId="164" fontId="11" fillId="0" borderId="16" xfId="63" applyNumberFormat="1" applyFont="1" applyFill="1" applyBorder="1" applyAlignment="1" applyProtection="1">
      <alignment horizontal="center" vertical="center" wrapText="1"/>
      <protection locked="0"/>
    </xf>
    <xf numFmtId="43" fontId="65" fillId="0" borderId="0" xfId="61" applyFont="1" applyAlignment="1">
      <alignment horizontal="center" vertical="center"/>
    </xf>
    <xf numFmtId="2" fontId="65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" fontId="66" fillId="0" borderId="11" xfId="0" applyNumberFormat="1" applyFont="1" applyBorder="1" applyAlignment="1">
      <alignment horizontal="center" vertical="center"/>
    </xf>
    <xf numFmtId="4" fontId="66" fillId="0" borderId="0" xfId="0" applyNumberFormat="1" applyFont="1" applyAlignment="1">
      <alignment horizontal="center" vertical="center"/>
    </xf>
    <xf numFmtId="2" fontId="10" fillId="0" borderId="16" xfId="63" applyNumberFormat="1" applyFont="1" applyFill="1" applyBorder="1" applyAlignment="1" applyProtection="1">
      <alignment horizontal="center" vertical="center" wrapText="1"/>
      <protection locked="0"/>
    </xf>
    <xf numFmtId="2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15" xfId="0" applyNumberFormat="1" applyFont="1" applyFill="1" applyBorder="1" applyAlignment="1" applyProtection="1">
      <alignment horizontal="center" vertical="center"/>
      <protection locked="0"/>
    </xf>
    <xf numFmtId="2" fontId="11" fillId="0" borderId="16" xfId="0" applyNumberFormat="1" applyFont="1" applyFill="1" applyBorder="1" applyAlignment="1" applyProtection="1">
      <alignment horizontal="center" vertical="center"/>
      <protection locked="0"/>
    </xf>
    <xf numFmtId="2" fontId="11" fillId="0" borderId="18" xfId="0" applyNumberFormat="1" applyFont="1" applyFill="1" applyBorder="1" applyAlignment="1" applyProtection="1">
      <alignment horizontal="center" vertical="center"/>
      <protection locked="0"/>
    </xf>
    <xf numFmtId="4" fontId="63" fillId="0" borderId="11" xfId="0" applyNumberFormat="1" applyFont="1" applyBorder="1" applyAlignment="1">
      <alignment horizontal="center"/>
    </xf>
    <xf numFmtId="164" fontId="10" fillId="0" borderId="16" xfId="0" applyNumberFormat="1" applyFont="1" applyFill="1" applyBorder="1" applyAlignment="1" applyProtection="1">
      <alignment horizontal="center"/>
      <protection locked="0"/>
    </xf>
    <xf numFmtId="164" fontId="10" fillId="0" borderId="16" xfId="63" applyNumberFormat="1" applyFont="1" applyFill="1" applyBorder="1" applyAlignment="1" applyProtection="1">
      <alignment horizontal="center" wrapText="1"/>
      <protection locked="0"/>
    </xf>
    <xf numFmtId="0" fontId="12" fillId="0" borderId="14" xfId="0" applyFont="1" applyFill="1" applyBorder="1" applyAlignment="1" applyProtection="1">
      <alignment horizontal="center" wrapText="1"/>
      <protection locked="0"/>
    </xf>
    <xf numFmtId="0" fontId="12" fillId="0" borderId="17" xfId="0" applyFont="1" applyFill="1" applyBorder="1" applyAlignment="1" applyProtection="1">
      <alignment horizontal="center" wrapText="1"/>
      <protection locked="0"/>
    </xf>
    <xf numFmtId="4" fontId="10" fillId="0" borderId="11" xfId="63" applyNumberFormat="1" applyFont="1" applyFill="1" applyBorder="1" applyAlignment="1" applyProtection="1">
      <alignment horizontal="center" wrapText="1"/>
      <protection locked="0"/>
    </xf>
    <xf numFmtId="164" fontId="11" fillId="0" borderId="15" xfId="0" applyNumberFormat="1" applyFont="1" applyFill="1" applyBorder="1" applyAlignment="1" applyProtection="1">
      <alignment horizontal="center" wrapText="1"/>
      <protection locked="0"/>
    </xf>
    <xf numFmtId="164" fontId="11" fillId="0" borderId="15" xfId="0" applyNumberFormat="1" applyFont="1" applyFill="1" applyBorder="1" applyAlignment="1" applyProtection="1">
      <alignment horizontal="center"/>
      <protection locked="0"/>
    </xf>
    <xf numFmtId="164" fontId="11" fillId="0" borderId="11" xfId="0" applyNumberFormat="1" applyFont="1" applyFill="1" applyBorder="1" applyAlignment="1" applyProtection="1">
      <alignment horizontal="center" wrapText="1"/>
      <protection locked="0"/>
    </xf>
    <xf numFmtId="4" fontId="11" fillId="0" borderId="11" xfId="63" applyNumberFormat="1" applyFont="1" applyFill="1" applyBorder="1" applyAlignment="1" applyProtection="1">
      <alignment horizontal="center" wrapText="1"/>
      <protection/>
    </xf>
    <xf numFmtId="164" fontId="11" fillId="0" borderId="11" xfId="0" applyNumberFormat="1" applyFont="1" applyFill="1" applyBorder="1" applyAlignment="1" applyProtection="1">
      <alignment horizontal="center"/>
      <protection locked="0"/>
    </xf>
    <xf numFmtId="4" fontId="10" fillId="0" borderId="16" xfId="63" applyNumberFormat="1" applyFont="1" applyFill="1" applyBorder="1" applyAlignment="1" applyProtection="1">
      <alignment horizontal="center" wrapText="1"/>
      <protection locked="0"/>
    </xf>
    <xf numFmtId="164" fontId="11" fillId="0" borderId="16" xfId="0" applyNumberFormat="1" applyFont="1" applyFill="1" applyBorder="1" applyAlignment="1" applyProtection="1">
      <alignment horizontal="center" wrapText="1"/>
      <protection locked="0"/>
    </xf>
    <xf numFmtId="164" fontId="11" fillId="0" borderId="18" xfId="0" applyNumberFormat="1" applyFont="1" applyFill="1" applyBorder="1" applyAlignment="1" applyProtection="1">
      <alignment horizontal="center"/>
      <protection locked="0"/>
    </xf>
    <xf numFmtId="4" fontId="10" fillId="0" borderId="18" xfId="0" applyNumberFormat="1" applyFont="1" applyFill="1" applyBorder="1" applyAlignment="1" applyProtection="1">
      <alignment horizontal="center" vertical="center"/>
      <protection locked="0"/>
    </xf>
    <xf numFmtId="4" fontId="10" fillId="0" borderId="18" xfId="63" applyNumberFormat="1" applyFont="1" applyFill="1" applyBorder="1" applyAlignment="1" applyProtection="1">
      <alignment horizontal="center" vertical="center" wrapText="1"/>
      <protection locked="0"/>
    </xf>
    <xf numFmtId="4" fontId="12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5" xfId="0" applyNumberFormat="1" applyFont="1" applyFill="1" applyBorder="1" applyAlignment="1" applyProtection="1">
      <alignment horizontal="center" vertical="center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0" xfId="0" applyNumberFormat="1" applyFont="1" applyFill="1" applyBorder="1" applyAlignment="1" applyProtection="1">
      <alignment horizontal="center" vertical="center"/>
      <protection locked="0"/>
    </xf>
    <xf numFmtId="4" fontId="10" fillId="0" borderId="20" xfId="63" applyNumberFormat="1" applyFont="1" applyFill="1" applyBorder="1" applyAlignment="1" applyProtection="1">
      <alignment horizontal="center" vertical="center" wrapText="1"/>
      <protection locked="0"/>
    </xf>
    <xf numFmtId="4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top" wrapText="1"/>
      <protection locked="0"/>
    </xf>
    <xf numFmtId="2" fontId="63" fillId="0" borderId="16" xfId="0" applyNumberFormat="1" applyFont="1" applyBorder="1" applyAlignment="1">
      <alignment horizontal="center" vertical="center"/>
    </xf>
    <xf numFmtId="4" fontId="11" fillId="0" borderId="15" xfId="0" applyNumberFormat="1" applyFont="1" applyFill="1" applyBorder="1" applyAlignment="1" applyProtection="1">
      <alignment vertical="top" wrapText="1"/>
      <protection locked="0"/>
    </xf>
    <xf numFmtId="0" fontId="11" fillId="0" borderId="16" xfId="0" applyFont="1" applyFill="1" applyBorder="1" applyAlignment="1" applyProtection="1">
      <alignment vertical="top" wrapText="1"/>
      <protection locked="0"/>
    </xf>
    <xf numFmtId="0" fontId="11" fillId="0" borderId="15" xfId="0" applyFont="1" applyFill="1" applyBorder="1" applyAlignment="1" applyProtection="1">
      <alignment vertical="top" wrapText="1"/>
      <protection locked="0"/>
    </xf>
    <xf numFmtId="3" fontId="10" fillId="0" borderId="11" xfId="63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5" xfId="0" applyNumberFormat="1" applyFont="1" applyFill="1" applyBorder="1" applyAlignment="1" applyProtection="1">
      <alignment horizontal="right" vertical="center"/>
      <protection locked="0"/>
    </xf>
    <xf numFmtId="164" fontId="10" fillId="0" borderId="25" xfId="0" applyNumberFormat="1" applyFont="1" applyFill="1" applyBorder="1" applyAlignment="1" applyProtection="1">
      <alignment horizontal="center" vertical="center"/>
      <protection locked="0"/>
    </xf>
    <xf numFmtId="164" fontId="11" fillId="0" borderId="26" xfId="0" applyNumberFormat="1" applyFont="1" applyFill="1" applyBorder="1" applyAlignment="1" applyProtection="1">
      <alignment horizontal="center" vertical="center"/>
      <protection locked="0"/>
    </xf>
    <xf numFmtId="164" fontId="11" fillId="0" borderId="27" xfId="0" applyNumberFormat="1" applyFont="1" applyFill="1" applyBorder="1" applyAlignment="1" applyProtection="1">
      <alignment horizontal="center" vertical="center"/>
      <protection locked="0"/>
    </xf>
    <xf numFmtId="4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0" xfId="0" applyAlignment="1">
      <alignment horizontal="center"/>
    </xf>
    <xf numFmtId="164" fontId="10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49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8" xfId="0" applyNumberFormat="1" applyFont="1" applyFill="1" applyBorder="1" applyAlignment="1" applyProtection="1">
      <alignment vertical="center" wrapText="1"/>
      <protection locked="0"/>
    </xf>
    <xf numFmtId="49" fontId="11" fillId="0" borderId="15" xfId="0" applyNumberFormat="1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 locked="0"/>
    </xf>
    <xf numFmtId="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Fill="1" applyBorder="1" applyAlignment="1" applyProtection="1">
      <alignment horizontal="center" vertical="top" wrapText="1"/>
      <protection locked="0"/>
    </xf>
    <xf numFmtId="49" fontId="11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6" xfId="0" applyFont="1" applyFill="1" applyBorder="1" applyAlignment="1" applyProtection="1">
      <alignment horizontal="left" vertical="top" wrapText="1"/>
      <protection locked="0"/>
    </xf>
    <xf numFmtId="0" fontId="11" fillId="0" borderId="18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49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6" xfId="0" applyNumberFormat="1" applyFont="1" applyFill="1" applyBorder="1" applyAlignment="1" applyProtection="1">
      <alignment horizontal="center" vertical="top" wrapText="1"/>
      <protection locked="0"/>
    </xf>
    <xf numFmtId="164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164" fontId="11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164" fontId="11" fillId="0" borderId="16" xfId="0" applyNumberFormat="1" applyFont="1" applyFill="1" applyBorder="1" applyAlignment="1" applyProtection="1">
      <alignment horizontal="left" vertical="top" wrapText="1"/>
      <protection locked="0"/>
    </xf>
    <xf numFmtId="164" fontId="11" fillId="0" borderId="18" xfId="0" applyNumberFormat="1" applyFont="1" applyFill="1" applyBorder="1" applyAlignment="1" applyProtection="1">
      <alignment horizontal="left" vertical="top" wrapText="1"/>
      <protection locked="0"/>
    </xf>
    <xf numFmtId="164" fontId="11" fillId="0" borderId="15" xfId="0" applyNumberFormat="1" applyFont="1" applyFill="1" applyBorder="1" applyAlignment="1" applyProtection="1">
      <alignment horizontal="left" vertical="top" wrapText="1"/>
      <protection locked="0"/>
    </xf>
    <xf numFmtId="49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17" xfId="0" applyFont="1" applyFill="1" applyBorder="1" applyAlignment="1" applyProtection="1">
      <alignment horizontal="justify" vertical="top" wrapText="1"/>
      <protection locked="0"/>
    </xf>
    <xf numFmtId="0" fontId="11" fillId="0" borderId="11" xfId="0" applyFont="1" applyFill="1" applyBorder="1" applyAlignment="1" applyProtection="1">
      <alignment horizontal="justify" vertical="top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29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32" xfId="0" applyFont="1" applyFill="1" applyBorder="1" applyAlignment="1" applyProtection="1">
      <alignment horizontal="center" vertical="center" wrapText="1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top" wrapText="1"/>
      <protection locked="0"/>
    </xf>
    <xf numFmtId="0" fontId="9" fillId="0" borderId="15" xfId="0" applyFont="1" applyFill="1" applyBorder="1" applyAlignment="1" applyProtection="1">
      <alignment horizontal="left" vertical="top" wrapText="1"/>
      <protection locked="0"/>
    </xf>
    <xf numFmtId="17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9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3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left" vertical="top" wrapText="1"/>
      <protection locked="0"/>
    </xf>
    <xf numFmtId="0" fontId="11" fillId="0" borderId="14" xfId="0" applyNumberFormat="1" applyFont="1" applyFill="1" applyBorder="1" applyAlignment="1" applyProtection="1">
      <alignment horizontal="left" vertical="top" wrapText="1"/>
      <protection locked="0"/>
    </xf>
    <xf numFmtId="0" fontId="11" fillId="0" borderId="17" xfId="0" applyNumberFormat="1" applyFont="1" applyFill="1" applyBorder="1" applyAlignment="1" applyProtection="1">
      <alignment horizontal="left" vertical="top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vertical="center" wrapText="1"/>
      <protection locked="0"/>
    </xf>
    <xf numFmtId="49" fontId="10" fillId="0" borderId="15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10" fillId="0" borderId="18" xfId="0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 applyProtection="1">
      <alignment horizontal="left" vertical="top" wrapText="1"/>
      <protection locked="0"/>
    </xf>
    <xf numFmtId="0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10" fillId="0" borderId="13" xfId="0" applyFont="1" applyFill="1" applyBorder="1" applyAlignment="1" applyProtection="1">
      <alignment horizontal="left" vertical="center" wrapText="1"/>
      <protection locked="0"/>
    </xf>
    <xf numFmtId="0" fontId="10" fillId="0" borderId="14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17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49" fontId="11" fillId="0" borderId="13" xfId="0" applyNumberFormat="1" applyFont="1" applyFill="1" applyBorder="1" applyAlignment="1" applyProtection="1">
      <alignment horizontal="left" vertical="top" wrapText="1"/>
      <protection locked="0"/>
    </xf>
    <xf numFmtId="49" fontId="1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1" fillId="0" borderId="17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view="pageBreakPreview" zoomScale="85" zoomScaleSheetLayoutView="85" zoomScalePageLayoutView="0" workbookViewId="0" topLeftCell="A1">
      <selection activeCell="N9" sqref="N9"/>
    </sheetView>
  </sheetViews>
  <sheetFormatPr defaultColWidth="9.140625" defaultRowHeight="15"/>
  <cols>
    <col min="1" max="1" width="5.57421875" style="0" customWidth="1"/>
    <col min="2" max="2" width="23.00390625" style="0" customWidth="1"/>
    <col min="3" max="3" width="8.7109375" style="0" customWidth="1"/>
    <col min="4" max="4" width="8.00390625" style="0" customWidth="1"/>
    <col min="5" max="5" width="16.28125" style="0" customWidth="1"/>
    <col min="6" max="6" width="11.8515625" style="0" customWidth="1"/>
    <col min="7" max="8" width="9.28125" style="0" customWidth="1"/>
    <col min="9" max="10" width="9.28125" style="54" customWidth="1"/>
    <col min="11" max="14" width="9.28125" style="0" customWidth="1"/>
    <col min="15" max="15" width="22.7109375" style="0" customWidth="1"/>
  </cols>
  <sheetData>
    <row r="1" spans="2:9" ht="15" customHeight="1">
      <c r="B1" s="1"/>
      <c r="F1" s="2" t="s">
        <v>24</v>
      </c>
      <c r="G1" s="4"/>
      <c r="H1" s="4"/>
      <c r="I1" s="78"/>
    </row>
    <row r="2" spans="2:9" ht="15" customHeight="1">
      <c r="B2" s="1"/>
      <c r="E2" s="5" t="s">
        <v>25</v>
      </c>
      <c r="G2" s="4"/>
      <c r="H2" s="4"/>
      <c r="I2" s="78"/>
    </row>
    <row r="3" spans="2:14" ht="34.5" customHeight="1">
      <c r="B3" s="1"/>
      <c r="C3" s="241" t="s">
        <v>26</v>
      </c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</row>
    <row r="4" spans="2:9" ht="15" customHeight="1">
      <c r="B4" s="1"/>
      <c r="E4" s="6" t="s">
        <v>0</v>
      </c>
      <c r="G4" s="4"/>
      <c r="H4" s="4"/>
      <c r="I4" s="78"/>
    </row>
    <row r="5" spans="2:9" ht="15" customHeight="1">
      <c r="B5" s="1"/>
      <c r="E5" s="2"/>
      <c r="F5" s="3"/>
      <c r="G5" s="4"/>
      <c r="H5" s="4"/>
      <c r="I5" s="78"/>
    </row>
    <row r="6" spans="2:9" ht="15" customHeight="1">
      <c r="B6" s="3"/>
      <c r="C6" s="3"/>
      <c r="D6" s="3"/>
      <c r="F6" s="44" t="s">
        <v>184</v>
      </c>
      <c r="G6" s="4"/>
      <c r="H6" s="4"/>
      <c r="I6" s="78"/>
    </row>
    <row r="7" spans="2:9" ht="15" customHeight="1">
      <c r="B7" s="3"/>
      <c r="C7" s="7"/>
      <c r="D7" s="7"/>
      <c r="F7" s="8" t="s">
        <v>78</v>
      </c>
      <c r="G7" s="4"/>
      <c r="H7" s="4"/>
      <c r="I7" s="78"/>
    </row>
    <row r="8" spans="2:9" ht="15" customHeight="1">
      <c r="B8" s="3"/>
      <c r="C8" s="3"/>
      <c r="D8" s="3"/>
      <c r="E8" s="3"/>
      <c r="F8" s="3"/>
      <c r="G8" s="4"/>
      <c r="H8" s="4"/>
      <c r="I8" s="78"/>
    </row>
    <row r="9" spans="2:10" ht="15" customHeight="1">
      <c r="B9" s="9" t="s">
        <v>77</v>
      </c>
      <c r="C9" s="3"/>
      <c r="D9" s="3"/>
      <c r="E9" s="10"/>
      <c r="F9" s="10"/>
      <c r="G9" s="10"/>
      <c r="H9" s="10"/>
      <c r="I9" s="79"/>
      <c r="J9" s="80"/>
    </row>
    <row r="10" spans="2:10" ht="18" customHeight="1">
      <c r="B10" s="9" t="s">
        <v>171</v>
      </c>
      <c r="C10" s="11"/>
      <c r="D10" s="11"/>
      <c r="E10" s="12"/>
      <c r="F10" s="12"/>
      <c r="G10" s="12"/>
      <c r="H10" s="12"/>
      <c r="I10" s="81"/>
      <c r="J10" s="82"/>
    </row>
    <row r="11" spans="2:10" ht="11.25" customHeight="1">
      <c r="B11" s="9"/>
      <c r="C11" s="11"/>
      <c r="D11" s="11"/>
      <c r="E11" s="12"/>
      <c r="F11" s="12"/>
      <c r="G11" s="12"/>
      <c r="H11" s="12"/>
      <c r="I11" s="81"/>
      <c r="J11" s="82"/>
    </row>
    <row r="12" spans="2:10" ht="15" customHeight="1">
      <c r="B12" s="9" t="s">
        <v>1</v>
      </c>
      <c r="C12" s="11"/>
      <c r="D12" s="46" t="s">
        <v>28</v>
      </c>
      <c r="E12" s="13"/>
      <c r="F12" s="13"/>
      <c r="G12" s="3"/>
      <c r="H12" s="3"/>
      <c r="I12" s="83"/>
      <c r="J12" s="52"/>
    </row>
    <row r="13" spans="2:10" ht="15" customHeight="1">
      <c r="B13" s="9"/>
      <c r="C13" s="11"/>
      <c r="D13" s="11"/>
      <c r="E13" s="11"/>
      <c r="F13" s="11"/>
      <c r="G13" s="3"/>
      <c r="H13" s="3"/>
      <c r="I13" s="83"/>
      <c r="J13" s="52"/>
    </row>
    <row r="14" spans="1:15" ht="15" customHeight="1">
      <c r="A14" s="216" t="s">
        <v>2</v>
      </c>
      <c r="B14" s="216" t="s">
        <v>3</v>
      </c>
      <c r="C14" s="216" t="s">
        <v>4</v>
      </c>
      <c r="D14" s="216"/>
      <c r="E14" s="216" t="s">
        <v>5</v>
      </c>
      <c r="F14" s="216" t="s">
        <v>89</v>
      </c>
      <c r="G14" s="232" t="s">
        <v>185</v>
      </c>
      <c r="H14" s="232"/>
      <c r="I14" s="232" t="s">
        <v>186</v>
      </c>
      <c r="J14" s="232"/>
      <c r="K14" s="232" t="s">
        <v>187</v>
      </c>
      <c r="L14" s="232"/>
      <c r="M14" s="232" t="s">
        <v>188</v>
      </c>
      <c r="N14" s="232"/>
      <c r="O14" s="217" t="s">
        <v>8</v>
      </c>
    </row>
    <row r="15" spans="1:15" ht="36.75" customHeight="1">
      <c r="A15" s="216"/>
      <c r="B15" s="216"/>
      <c r="C15" s="216"/>
      <c r="D15" s="216"/>
      <c r="E15" s="216"/>
      <c r="F15" s="216"/>
      <c r="G15" s="232"/>
      <c r="H15" s="232"/>
      <c r="I15" s="232"/>
      <c r="J15" s="232"/>
      <c r="K15" s="232"/>
      <c r="L15" s="232"/>
      <c r="M15" s="232"/>
      <c r="N15" s="232"/>
      <c r="O15" s="217"/>
    </row>
    <row r="16" spans="1:15" ht="29.25" customHeight="1">
      <c r="A16" s="216"/>
      <c r="B16" s="216"/>
      <c r="C16" s="14" t="s">
        <v>9</v>
      </c>
      <c r="D16" s="14" t="s">
        <v>10</v>
      </c>
      <c r="E16" s="216"/>
      <c r="F16" s="216"/>
      <c r="G16" s="14" t="s">
        <v>11</v>
      </c>
      <c r="H16" s="14" t="s">
        <v>12</v>
      </c>
      <c r="I16" s="14" t="s">
        <v>11</v>
      </c>
      <c r="J16" s="14" t="s">
        <v>12</v>
      </c>
      <c r="K16" s="14" t="s">
        <v>11</v>
      </c>
      <c r="L16" s="14" t="s">
        <v>12</v>
      </c>
      <c r="M16" s="14" t="s">
        <v>11</v>
      </c>
      <c r="N16" s="14" t="s">
        <v>12</v>
      </c>
      <c r="O16" s="217"/>
    </row>
    <row r="17" spans="1:15" ht="26.25" customHeight="1">
      <c r="A17" s="243" t="s">
        <v>98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5"/>
    </row>
    <row r="18" spans="1:15" ht="24" customHeight="1">
      <c r="A18" s="243" t="s">
        <v>92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5"/>
    </row>
    <row r="19" spans="1:15" ht="23.25" customHeight="1">
      <c r="A19" s="243" t="s">
        <v>79</v>
      </c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5"/>
    </row>
    <row r="20" spans="1:15" ht="15">
      <c r="A20" s="208" t="s">
        <v>66</v>
      </c>
      <c r="B20" s="211" t="s">
        <v>27</v>
      </c>
      <c r="C20" s="213" t="s">
        <v>43</v>
      </c>
      <c r="D20" s="213" t="s">
        <v>88</v>
      </c>
      <c r="E20" s="16" t="s">
        <v>13</v>
      </c>
      <c r="F20" s="88">
        <v>8275.08</v>
      </c>
      <c r="G20" s="88">
        <f>SUM(G22:G26)</f>
        <v>2078.45</v>
      </c>
      <c r="H20" s="89">
        <f>G20/F20%</f>
        <v>25.116977721061307</v>
      </c>
      <c r="I20" s="85">
        <f>SUM(I22:I26)</f>
        <v>1196.63</v>
      </c>
      <c r="J20" s="85">
        <f>SUM(J22:J26)</f>
        <v>39.577623418746406</v>
      </c>
      <c r="K20" s="85">
        <f>K25</f>
        <v>6196.63</v>
      </c>
      <c r="L20" s="85">
        <f>L25</f>
        <v>74.8830222789387</v>
      </c>
      <c r="M20" s="193">
        <v>8275.08</v>
      </c>
      <c r="N20" s="85">
        <v>100</v>
      </c>
      <c r="O20" s="233"/>
    </row>
    <row r="21" spans="1:15" ht="18" customHeight="1">
      <c r="A21" s="209"/>
      <c r="B21" s="212"/>
      <c r="C21" s="214"/>
      <c r="D21" s="214"/>
      <c r="E21" s="19" t="s">
        <v>14</v>
      </c>
      <c r="F21" s="90"/>
      <c r="G21" s="90"/>
      <c r="H21" s="86"/>
      <c r="I21" s="86"/>
      <c r="J21" s="86"/>
      <c r="K21" s="86"/>
      <c r="L21" s="86"/>
      <c r="M21" s="86"/>
      <c r="N21" s="86"/>
      <c r="O21" s="234"/>
    </row>
    <row r="22" spans="1:15" ht="30" customHeight="1">
      <c r="A22" s="209"/>
      <c r="B22" s="212"/>
      <c r="C22" s="214"/>
      <c r="D22" s="214"/>
      <c r="E22" s="21" t="s">
        <v>15</v>
      </c>
      <c r="F22" s="89">
        <v>0</v>
      </c>
      <c r="G22" s="88"/>
      <c r="H22" s="85"/>
      <c r="I22" s="85"/>
      <c r="J22" s="85"/>
      <c r="K22" s="85"/>
      <c r="L22" s="85"/>
      <c r="M22" s="85"/>
      <c r="N22" s="85"/>
      <c r="O22" s="234"/>
    </row>
    <row r="23" spans="1:15" ht="40.5" customHeight="1">
      <c r="A23" s="209"/>
      <c r="B23" s="212"/>
      <c r="C23" s="214"/>
      <c r="D23" s="214"/>
      <c r="E23" s="22" t="s">
        <v>16</v>
      </c>
      <c r="F23" s="89">
        <v>0</v>
      </c>
      <c r="G23" s="88"/>
      <c r="H23" s="85"/>
      <c r="I23" s="85"/>
      <c r="J23" s="85"/>
      <c r="K23" s="85"/>
      <c r="L23" s="85"/>
      <c r="M23" s="85"/>
      <c r="N23" s="85"/>
      <c r="O23" s="234"/>
    </row>
    <row r="24" spans="1:15" ht="39.75" customHeight="1">
      <c r="A24" s="209"/>
      <c r="B24" s="212"/>
      <c r="C24" s="214"/>
      <c r="D24" s="214"/>
      <c r="E24" s="23" t="s">
        <v>17</v>
      </c>
      <c r="F24" s="89">
        <v>0</v>
      </c>
      <c r="G24" s="88"/>
      <c r="H24" s="85"/>
      <c r="I24" s="85"/>
      <c r="J24" s="85"/>
      <c r="K24" s="85"/>
      <c r="L24" s="85"/>
      <c r="M24" s="85"/>
      <c r="N24" s="85"/>
      <c r="O24" s="234"/>
    </row>
    <row r="25" spans="1:15" ht="20.25" customHeight="1">
      <c r="A25" s="209"/>
      <c r="B25" s="212"/>
      <c r="C25" s="214"/>
      <c r="D25" s="214"/>
      <c r="E25" s="21" t="s">
        <v>18</v>
      </c>
      <c r="F25" s="89">
        <v>8275.08</v>
      </c>
      <c r="G25" s="89">
        <v>2078.45</v>
      </c>
      <c r="H25" s="89">
        <f>G25/F25%</f>
        <v>25.116977721061307</v>
      </c>
      <c r="I25" s="87">
        <v>1196.63</v>
      </c>
      <c r="J25" s="87">
        <f>(I25+G25)/F25%</f>
        <v>39.577623418746406</v>
      </c>
      <c r="K25" s="85">
        <f>I25+5000</f>
        <v>6196.63</v>
      </c>
      <c r="L25" s="85">
        <f>K25/F25%</f>
        <v>74.8830222789387</v>
      </c>
      <c r="M25" s="88">
        <f>M20</f>
        <v>8275.08</v>
      </c>
      <c r="N25" s="85">
        <f>N20</f>
        <v>100</v>
      </c>
      <c r="O25" s="234"/>
    </row>
    <row r="26" spans="1:15" ht="25.5">
      <c r="A26" s="210"/>
      <c r="B26" s="212"/>
      <c r="C26" s="215"/>
      <c r="D26" s="215"/>
      <c r="E26" s="23" t="s">
        <v>19</v>
      </c>
      <c r="F26" s="89">
        <v>0</v>
      </c>
      <c r="G26" s="88"/>
      <c r="H26" s="85"/>
      <c r="I26" s="85"/>
      <c r="J26" s="85"/>
      <c r="K26" s="85"/>
      <c r="L26" s="85"/>
      <c r="M26" s="85"/>
      <c r="N26" s="85"/>
      <c r="O26" s="235"/>
    </row>
    <row r="27" spans="1:15" ht="21" customHeight="1">
      <c r="A27" s="236" t="s">
        <v>112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8"/>
    </row>
    <row r="28" spans="1:15" ht="20.25" customHeight="1">
      <c r="A28" s="243" t="s">
        <v>91</v>
      </c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5"/>
    </row>
    <row r="29" spans="1:15" ht="18" customHeight="1">
      <c r="A29" s="243" t="s">
        <v>90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5"/>
    </row>
    <row r="30" spans="1:15" ht="15">
      <c r="A30" s="253" t="s">
        <v>68</v>
      </c>
      <c r="B30" s="256" t="s">
        <v>42</v>
      </c>
      <c r="C30" s="257" t="s">
        <v>43</v>
      </c>
      <c r="D30" s="257" t="s">
        <v>86</v>
      </c>
      <c r="E30" s="39" t="s">
        <v>13</v>
      </c>
      <c r="F30" s="88">
        <v>888.68</v>
      </c>
      <c r="G30" s="88">
        <f aca="true" t="shared" si="0" ref="G30:N30">G34</f>
        <v>0</v>
      </c>
      <c r="H30" s="88">
        <f t="shared" si="0"/>
        <v>0</v>
      </c>
      <c r="I30" s="88">
        <f t="shared" si="0"/>
        <v>385.28</v>
      </c>
      <c r="J30" s="88">
        <f t="shared" si="0"/>
        <v>43.354188234235046</v>
      </c>
      <c r="K30" s="88">
        <f t="shared" si="0"/>
        <v>575.8199999999999</v>
      </c>
      <c r="L30" s="88">
        <f t="shared" si="0"/>
        <v>64.79497681955259</v>
      </c>
      <c r="M30" s="85">
        <v>888.63</v>
      </c>
      <c r="N30" s="85">
        <f t="shared" si="0"/>
        <v>99.9943736778143</v>
      </c>
      <c r="O30" s="250"/>
    </row>
    <row r="31" spans="1:15" ht="15" customHeight="1">
      <c r="A31" s="254"/>
      <c r="B31" s="256"/>
      <c r="C31" s="258"/>
      <c r="D31" s="258"/>
      <c r="E31" s="28" t="s">
        <v>14</v>
      </c>
      <c r="F31" s="91"/>
      <c r="G31" s="91"/>
      <c r="H31" s="91"/>
      <c r="I31" s="91"/>
      <c r="J31" s="91"/>
      <c r="K31" s="91"/>
      <c r="L31" s="91"/>
      <c r="M31" s="91"/>
      <c r="N31" s="30"/>
      <c r="O31" s="251"/>
    </row>
    <row r="32" spans="1:15" ht="25.5">
      <c r="A32" s="254"/>
      <c r="B32" s="256"/>
      <c r="C32" s="258"/>
      <c r="D32" s="258"/>
      <c r="E32" s="31" t="s">
        <v>15</v>
      </c>
      <c r="F32" s="89">
        <v>0</v>
      </c>
      <c r="G32" s="92"/>
      <c r="H32" s="93"/>
      <c r="I32" s="92"/>
      <c r="J32" s="93"/>
      <c r="K32" s="92"/>
      <c r="L32" s="93"/>
      <c r="M32" s="92"/>
      <c r="N32" s="40"/>
      <c r="O32" s="251"/>
    </row>
    <row r="33" spans="1:15" ht="37.5" customHeight="1">
      <c r="A33" s="254"/>
      <c r="B33" s="256"/>
      <c r="C33" s="258"/>
      <c r="D33" s="258"/>
      <c r="E33" s="45" t="s">
        <v>16</v>
      </c>
      <c r="F33" s="89">
        <v>0</v>
      </c>
      <c r="G33" s="92"/>
      <c r="H33" s="93"/>
      <c r="I33" s="92"/>
      <c r="J33" s="93"/>
      <c r="K33" s="92"/>
      <c r="L33" s="93"/>
      <c r="M33" s="92"/>
      <c r="N33" s="40"/>
      <c r="O33" s="251"/>
    </row>
    <row r="34" spans="1:15" ht="21" customHeight="1">
      <c r="A34" s="254"/>
      <c r="B34" s="256"/>
      <c r="C34" s="258"/>
      <c r="D34" s="258"/>
      <c r="E34" s="31" t="s">
        <v>18</v>
      </c>
      <c r="F34" s="89">
        <v>888.68</v>
      </c>
      <c r="G34" s="94">
        <v>0</v>
      </c>
      <c r="H34" s="89">
        <f>G34/F34%</f>
        <v>0</v>
      </c>
      <c r="I34" s="94">
        <v>385.28</v>
      </c>
      <c r="J34" s="89">
        <f>I34/F34%</f>
        <v>43.354188234235046</v>
      </c>
      <c r="K34" s="94">
        <f>I34+190.54</f>
        <v>575.8199999999999</v>
      </c>
      <c r="L34" s="95">
        <f>K34/F34%</f>
        <v>64.79497681955259</v>
      </c>
      <c r="M34" s="186">
        <f>M30</f>
        <v>888.63</v>
      </c>
      <c r="N34" s="95">
        <f>M34/F34%</f>
        <v>99.9943736778143</v>
      </c>
      <c r="O34" s="251"/>
    </row>
    <row r="35" spans="1:15" ht="29.25" customHeight="1">
      <c r="A35" s="254"/>
      <c r="B35" s="256"/>
      <c r="C35" s="258"/>
      <c r="D35" s="258"/>
      <c r="E35" s="188" t="s">
        <v>17</v>
      </c>
      <c r="F35" s="89">
        <v>0</v>
      </c>
      <c r="G35" s="96"/>
      <c r="H35" s="97"/>
      <c r="I35" s="96"/>
      <c r="J35" s="97"/>
      <c r="K35" s="96"/>
      <c r="L35" s="97"/>
      <c r="M35" s="96"/>
      <c r="N35" s="36"/>
      <c r="O35" s="251"/>
    </row>
    <row r="36" spans="1:15" ht="30.75" customHeight="1">
      <c r="A36" s="255"/>
      <c r="B36" s="256"/>
      <c r="C36" s="259"/>
      <c r="D36" s="259"/>
      <c r="E36" s="24" t="s">
        <v>19</v>
      </c>
      <c r="F36" s="89">
        <v>0</v>
      </c>
      <c r="G36" s="98"/>
      <c r="H36" s="99"/>
      <c r="I36" s="98"/>
      <c r="J36" s="99"/>
      <c r="K36" s="98"/>
      <c r="L36" s="99"/>
      <c r="M36" s="98"/>
      <c r="N36" s="27"/>
      <c r="O36" s="252"/>
    </row>
    <row r="37" spans="1:15" ht="20.25" customHeight="1">
      <c r="A37" s="236" t="s">
        <v>170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8"/>
    </row>
    <row r="38" spans="1:15" ht="19.5" customHeight="1">
      <c r="A38" s="243" t="s">
        <v>93</v>
      </c>
      <c r="B38" s="244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5"/>
    </row>
    <row r="39" spans="1:15" ht="20.25" customHeight="1">
      <c r="A39" s="243" t="s">
        <v>94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5"/>
    </row>
    <row r="40" spans="1:15" ht="18" customHeight="1">
      <c r="A40" s="208" t="s">
        <v>29</v>
      </c>
      <c r="B40" s="213" t="s">
        <v>95</v>
      </c>
      <c r="C40" s="246" t="s">
        <v>85</v>
      </c>
      <c r="D40" s="213" t="s">
        <v>71</v>
      </c>
      <c r="E40" s="39" t="s">
        <v>13</v>
      </c>
      <c r="F40" s="88">
        <v>0</v>
      </c>
      <c r="G40" s="88">
        <f>SUM(G42:G46)</f>
        <v>0</v>
      </c>
      <c r="H40" s="88">
        <f>SUM(H42:H46)</f>
        <v>0</v>
      </c>
      <c r="I40" s="88">
        <f>SUM(I42:I46)</f>
        <v>0</v>
      </c>
      <c r="J40" s="88">
        <f>SUM(J42:J46)</f>
        <v>0</v>
      </c>
      <c r="K40" s="94">
        <v>0</v>
      </c>
      <c r="L40" s="104">
        <v>0</v>
      </c>
      <c r="M40" s="94">
        <v>0</v>
      </c>
      <c r="N40" s="104">
        <v>0</v>
      </c>
      <c r="O40" s="249"/>
    </row>
    <row r="41" spans="1:15" ht="15.75" customHeight="1">
      <c r="A41" s="239"/>
      <c r="B41" s="214"/>
      <c r="C41" s="247"/>
      <c r="D41" s="214"/>
      <c r="E41" s="28" t="s">
        <v>14</v>
      </c>
      <c r="F41" s="102"/>
      <c r="G41" s="94"/>
      <c r="H41" s="95"/>
      <c r="I41" s="94"/>
      <c r="J41" s="95"/>
      <c r="K41" s="94"/>
      <c r="L41" s="95"/>
      <c r="M41" s="94"/>
      <c r="N41" s="95"/>
      <c r="O41" s="249"/>
    </row>
    <row r="42" spans="1:15" ht="29.25" customHeight="1">
      <c r="A42" s="239"/>
      <c r="B42" s="214"/>
      <c r="C42" s="247"/>
      <c r="D42" s="214"/>
      <c r="E42" s="31" t="s">
        <v>15</v>
      </c>
      <c r="F42" s="89">
        <v>0</v>
      </c>
      <c r="G42" s="94"/>
      <c r="H42" s="95"/>
      <c r="I42" s="94"/>
      <c r="J42" s="95"/>
      <c r="K42" s="94"/>
      <c r="L42" s="95"/>
      <c r="M42" s="94"/>
      <c r="N42" s="95"/>
      <c r="O42" s="249"/>
    </row>
    <row r="43" spans="1:15" ht="36" customHeight="1">
      <c r="A43" s="239"/>
      <c r="B43" s="214"/>
      <c r="C43" s="247"/>
      <c r="D43" s="214"/>
      <c r="E43" s="24" t="s">
        <v>16</v>
      </c>
      <c r="F43" s="89">
        <v>0</v>
      </c>
      <c r="G43" s="94"/>
      <c r="H43" s="95"/>
      <c r="I43" s="94"/>
      <c r="J43" s="95"/>
      <c r="K43" s="94"/>
      <c r="L43" s="95"/>
      <c r="M43" s="94"/>
      <c r="N43" s="95"/>
      <c r="O43" s="249"/>
    </row>
    <row r="44" spans="1:15" ht="39.75" customHeight="1">
      <c r="A44" s="239"/>
      <c r="B44" s="214"/>
      <c r="C44" s="247"/>
      <c r="D44" s="214"/>
      <c r="E44" s="45" t="s">
        <v>17</v>
      </c>
      <c r="F44" s="89">
        <v>0</v>
      </c>
      <c r="G44" s="94"/>
      <c r="H44" s="95"/>
      <c r="I44" s="94"/>
      <c r="J44" s="95"/>
      <c r="K44" s="94"/>
      <c r="L44" s="95"/>
      <c r="M44" s="94"/>
      <c r="N44" s="95"/>
      <c r="O44" s="249"/>
    </row>
    <row r="45" spans="1:15" ht="18.75" customHeight="1">
      <c r="A45" s="239"/>
      <c r="B45" s="214"/>
      <c r="C45" s="247"/>
      <c r="D45" s="214"/>
      <c r="E45" s="31" t="s">
        <v>18</v>
      </c>
      <c r="F45" s="89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5">
        <v>0</v>
      </c>
      <c r="M45" s="94">
        <v>0</v>
      </c>
      <c r="N45" s="95">
        <v>0</v>
      </c>
      <c r="O45" s="249"/>
    </row>
    <row r="46" spans="1:15" ht="29.25" customHeight="1">
      <c r="A46" s="240"/>
      <c r="B46" s="215"/>
      <c r="C46" s="248"/>
      <c r="D46" s="215"/>
      <c r="E46" s="45" t="s">
        <v>19</v>
      </c>
      <c r="F46" s="89">
        <v>0</v>
      </c>
      <c r="G46" s="94"/>
      <c r="H46" s="95"/>
      <c r="I46" s="94"/>
      <c r="J46" s="95"/>
      <c r="K46" s="94"/>
      <c r="L46" s="95"/>
      <c r="M46" s="94"/>
      <c r="N46" s="95"/>
      <c r="O46" s="249"/>
    </row>
    <row r="47" spans="1:15" ht="18" customHeight="1">
      <c r="A47" s="239" t="s">
        <v>96</v>
      </c>
      <c r="B47" s="214" t="s">
        <v>97</v>
      </c>
      <c r="C47" s="247" t="s">
        <v>85</v>
      </c>
      <c r="D47" s="214" t="s">
        <v>71</v>
      </c>
      <c r="E47" s="74" t="s">
        <v>13</v>
      </c>
      <c r="F47" s="100">
        <v>0</v>
      </c>
      <c r="G47" s="100">
        <f>SUM(G49:G53)</f>
        <v>0</v>
      </c>
      <c r="H47" s="100">
        <f>SUM(H49:H53)</f>
        <v>0</v>
      </c>
      <c r="I47" s="100">
        <f>SUM(I49:I53)</f>
        <v>0</v>
      </c>
      <c r="J47" s="100">
        <f>SUM(J49:J53)</f>
        <v>0</v>
      </c>
      <c r="K47" s="101">
        <v>0</v>
      </c>
      <c r="L47" s="95">
        <v>0</v>
      </c>
      <c r="M47" s="101">
        <v>0</v>
      </c>
      <c r="N47" s="95">
        <v>0</v>
      </c>
      <c r="O47" s="249"/>
    </row>
    <row r="48" spans="1:15" ht="15.75" customHeight="1">
      <c r="A48" s="239"/>
      <c r="B48" s="214"/>
      <c r="C48" s="247"/>
      <c r="D48" s="214"/>
      <c r="E48" s="28" t="s">
        <v>14</v>
      </c>
      <c r="F48" s="102"/>
      <c r="G48" s="94"/>
      <c r="H48" s="95"/>
      <c r="I48" s="94"/>
      <c r="J48" s="95"/>
      <c r="K48" s="94"/>
      <c r="L48" s="95"/>
      <c r="M48" s="94"/>
      <c r="N48" s="95"/>
      <c r="O48" s="249"/>
    </row>
    <row r="49" spans="1:15" ht="29.25" customHeight="1">
      <c r="A49" s="239"/>
      <c r="B49" s="214"/>
      <c r="C49" s="247"/>
      <c r="D49" s="214"/>
      <c r="E49" s="31" t="s">
        <v>15</v>
      </c>
      <c r="F49" s="89">
        <v>0</v>
      </c>
      <c r="G49" s="94"/>
      <c r="H49" s="95"/>
      <c r="I49" s="94"/>
      <c r="J49" s="95"/>
      <c r="K49" s="94"/>
      <c r="L49" s="95"/>
      <c r="M49" s="94"/>
      <c r="N49" s="95"/>
      <c r="O49" s="249"/>
    </row>
    <row r="50" spans="1:15" ht="36" customHeight="1">
      <c r="A50" s="239"/>
      <c r="B50" s="214"/>
      <c r="C50" s="247"/>
      <c r="D50" s="214"/>
      <c r="E50" s="24" t="s">
        <v>16</v>
      </c>
      <c r="F50" s="89">
        <v>0</v>
      </c>
      <c r="G50" s="94"/>
      <c r="H50" s="95"/>
      <c r="I50" s="94"/>
      <c r="J50" s="95"/>
      <c r="K50" s="94"/>
      <c r="L50" s="95"/>
      <c r="M50" s="94"/>
      <c r="N50" s="95"/>
      <c r="O50" s="249"/>
    </row>
    <row r="51" spans="1:15" ht="39.75" customHeight="1">
      <c r="A51" s="239"/>
      <c r="B51" s="214"/>
      <c r="C51" s="247"/>
      <c r="D51" s="214"/>
      <c r="E51" s="45" t="s">
        <v>17</v>
      </c>
      <c r="F51" s="89">
        <v>0</v>
      </c>
      <c r="G51" s="94"/>
      <c r="H51" s="95"/>
      <c r="I51" s="94"/>
      <c r="J51" s="95"/>
      <c r="K51" s="94"/>
      <c r="L51" s="95"/>
      <c r="M51" s="94"/>
      <c r="N51" s="95"/>
      <c r="O51" s="249"/>
    </row>
    <row r="52" spans="1:15" ht="18.75" customHeight="1">
      <c r="A52" s="239"/>
      <c r="B52" s="214"/>
      <c r="C52" s="247"/>
      <c r="D52" s="214"/>
      <c r="E52" s="31" t="s">
        <v>18</v>
      </c>
      <c r="F52" s="89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5">
        <v>0</v>
      </c>
      <c r="M52" s="94">
        <v>0</v>
      </c>
      <c r="N52" s="95">
        <v>0</v>
      </c>
      <c r="O52" s="249"/>
    </row>
    <row r="53" spans="1:15" ht="29.25" customHeight="1">
      <c r="A53" s="239"/>
      <c r="B53" s="214"/>
      <c r="C53" s="247"/>
      <c r="D53" s="214"/>
      <c r="E53" s="24" t="s">
        <v>19</v>
      </c>
      <c r="F53" s="103">
        <v>0</v>
      </c>
      <c r="G53" s="96"/>
      <c r="H53" s="97"/>
      <c r="I53" s="96"/>
      <c r="J53" s="97"/>
      <c r="K53" s="96"/>
      <c r="L53" s="97"/>
      <c r="M53" s="96"/>
      <c r="N53" s="97"/>
      <c r="O53" s="249"/>
    </row>
    <row r="54" spans="1:15" ht="27.75" customHeight="1">
      <c r="A54" s="221" t="s">
        <v>21</v>
      </c>
      <c r="B54" s="222"/>
      <c r="C54" s="222"/>
      <c r="D54" s="223"/>
      <c r="E54" s="41" t="s">
        <v>22</v>
      </c>
      <c r="F54" s="88">
        <f>SUM(F56:F60)</f>
        <v>9163.76</v>
      </c>
      <c r="G54" s="88">
        <f>SUM(G56:G60)</f>
        <v>2078.45</v>
      </c>
      <c r="H54" s="104">
        <f>G54/F54%</f>
        <v>22.681191999790475</v>
      </c>
      <c r="I54" s="88">
        <f>SUM(I56:I60)</f>
        <v>1581.91</v>
      </c>
      <c r="J54" s="104">
        <f>I54/F54%</f>
        <v>17.262673836940294</v>
      </c>
      <c r="K54" s="98">
        <f>K59</f>
        <v>6772.45</v>
      </c>
      <c r="L54" s="99">
        <f>L59</f>
        <v>73.90470723807694</v>
      </c>
      <c r="M54" s="129">
        <f>M59</f>
        <v>9163.71</v>
      </c>
      <c r="N54" s="99">
        <v>100</v>
      </c>
      <c r="O54" s="230"/>
    </row>
    <row r="55" spans="1:15" ht="18" customHeight="1">
      <c r="A55" s="224"/>
      <c r="B55" s="225"/>
      <c r="C55" s="225"/>
      <c r="D55" s="226"/>
      <c r="E55" s="28" t="s">
        <v>14</v>
      </c>
      <c r="F55" s="91"/>
      <c r="G55" s="91"/>
      <c r="H55" s="106"/>
      <c r="I55" s="91"/>
      <c r="J55" s="91"/>
      <c r="K55" s="91"/>
      <c r="L55" s="91"/>
      <c r="M55" s="91"/>
      <c r="N55" s="106"/>
      <c r="O55" s="231"/>
    </row>
    <row r="56" spans="1:15" ht="38.25" customHeight="1">
      <c r="A56" s="224"/>
      <c r="B56" s="225"/>
      <c r="C56" s="225"/>
      <c r="D56" s="226"/>
      <c r="E56" s="31" t="s">
        <v>15</v>
      </c>
      <c r="F56" s="89">
        <f>F22+F31+F42</f>
        <v>0</v>
      </c>
      <c r="G56" s="101"/>
      <c r="H56" s="95"/>
      <c r="I56" s="101"/>
      <c r="J56" s="95"/>
      <c r="K56" s="101"/>
      <c r="L56" s="95"/>
      <c r="M56" s="101"/>
      <c r="N56" s="95"/>
      <c r="O56" s="230"/>
    </row>
    <row r="57" spans="1:15" ht="26.25" customHeight="1">
      <c r="A57" s="224"/>
      <c r="B57" s="225"/>
      <c r="C57" s="225"/>
      <c r="D57" s="226"/>
      <c r="E57" s="45" t="s">
        <v>16</v>
      </c>
      <c r="F57" s="89">
        <f>F23+F32+F43</f>
        <v>0</v>
      </c>
      <c r="G57" s="94"/>
      <c r="H57" s="95"/>
      <c r="I57" s="94"/>
      <c r="J57" s="95"/>
      <c r="K57" s="94"/>
      <c r="L57" s="95"/>
      <c r="M57" s="94"/>
      <c r="N57" s="95"/>
      <c r="O57" s="230"/>
    </row>
    <row r="58" spans="1:15" ht="39.75" customHeight="1">
      <c r="A58" s="224"/>
      <c r="B58" s="225"/>
      <c r="C58" s="225"/>
      <c r="D58" s="226"/>
      <c r="E58" s="45" t="s">
        <v>17</v>
      </c>
      <c r="F58" s="89">
        <f>F24+F33+F44</f>
        <v>0</v>
      </c>
      <c r="G58" s="94"/>
      <c r="H58" s="95"/>
      <c r="I58" s="94"/>
      <c r="J58" s="95"/>
      <c r="K58" s="94"/>
      <c r="L58" s="95"/>
      <c r="M58" s="94"/>
      <c r="N58" s="95"/>
      <c r="O58" s="230"/>
    </row>
    <row r="59" spans="1:15" ht="15.75" customHeight="1">
      <c r="A59" s="224"/>
      <c r="B59" s="225"/>
      <c r="C59" s="225"/>
      <c r="D59" s="226"/>
      <c r="E59" s="31" t="s">
        <v>18</v>
      </c>
      <c r="F59" s="89">
        <f>F47+F40+F30+F20</f>
        <v>9163.76</v>
      </c>
      <c r="G59" s="89">
        <f>G25</f>
        <v>2078.45</v>
      </c>
      <c r="H59" s="104">
        <f>G59/F59%</f>
        <v>22.681191999790475</v>
      </c>
      <c r="I59" s="94">
        <f>I30+I20</f>
        <v>1581.91</v>
      </c>
      <c r="J59" s="94">
        <f>(I59+G59)/F59%</f>
        <v>39.943865836730765</v>
      </c>
      <c r="K59" s="94">
        <f>K34+K25</f>
        <v>6772.45</v>
      </c>
      <c r="L59" s="95">
        <f>K59/F59%</f>
        <v>73.90470723807694</v>
      </c>
      <c r="M59" s="186">
        <f>M34+M25</f>
        <v>9163.71</v>
      </c>
      <c r="N59" s="95">
        <v>100</v>
      </c>
      <c r="O59" s="230"/>
    </row>
    <row r="60" spans="1:15" ht="27" customHeight="1">
      <c r="A60" s="227"/>
      <c r="B60" s="228"/>
      <c r="C60" s="228"/>
      <c r="D60" s="229"/>
      <c r="E60" s="45" t="s">
        <v>19</v>
      </c>
      <c r="F60" s="89">
        <f>F26+F35+F46</f>
        <v>0</v>
      </c>
      <c r="G60" s="94"/>
      <c r="H60" s="95"/>
      <c r="I60" s="94"/>
      <c r="J60" s="95"/>
      <c r="K60" s="94"/>
      <c r="L60" s="95"/>
      <c r="M60" s="94"/>
      <c r="N60" s="95"/>
      <c r="O60" s="230"/>
    </row>
    <row r="63" spans="2:16" ht="15">
      <c r="B63" s="52" t="s">
        <v>47</v>
      </c>
      <c r="C63" s="53"/>
      <c r="D63" s="218" t="s">
        <v>49</v>
      </c>
      <c r="E63" s="218"/>
      <c r="F63" s="218"/>
      <c r="G63" s="54"/>
      <c r="H63" s="54"/>
      <c r="K63" s="54"/>
      <c r="L63" s="54"/>
      <c r="M63" s="54"/>
      <c r="N63" s="54"/>
      <c r="O63" s="54"/>
      <c r="P63" s="54"/>
    </row>
    <row r="64" spans="2:16" ht="15">
      <c r="B64" s="52" t="s">
        <v>48</v>
      </c>
      <c r="C64" s="53"/>
      <c r="D64" s="53"/>
      <c r="E64" s="53"/>
      <c r="F64" s="53"/>
      <c r="G64" s="54"/>
      <c r="H64" s="54"/>
      <c r="K64" s="54"/>
      <c r="L64" s="54"/>
      <c r="M64" s="54"/>
      <c r="N64" s="54"/>
      <c r="O64" s="54"/>
      <c r="P64" s="54"/>
    </row>
    <row r="65" spans="2:6" ht="15">
      <c r="B65" s="219" t="s">
        <v>75</v>
      </c>
      <c r="C65" s="220"/>
      <c r="D65" s="220"/>
      <c r="E65" s="220"/>
      <c r="F65" s="220"/>
    </row>
    <row r="66" spans="2:6" ht="15">
      <c r="B66" s="70" t="s">
        <v>76</v>
      </c>
      <c r="C66" s="73"/>
      <c r="D66" s="73"/>
      <c r="E66" s="73"/>
      <c r="F66" s="73"/>
    </row>
    <row r="67" spans="2:6" ht="15">
      <c r="B67" s="70" t="s">
        <v>169</v>
      </c>
      <c r="C67" s="73"/>
      <c r="D67" s="73"/>
      <c r="E67" s="73"/>
      <c r="F67" s="73"/>
    </row>
    <row r="68" ht="15">
      <c r="B68" s="69" t="s">
        <v>82</v>
      </c>
    </row>
    <row r="69" ht="15">
      <c r="B69" s="69"/>
    </row>
    <row r="70" spans="2:6" ht="15">
      <c r="B70" s="57" t="s">
        <v>52</v>
      </c>
      <c r="C70" s="57"/>
      <c r="D70" s="58"/>
      <c r="E70" s="59"/>
      <c r="F70" s="57" t="s">
        <v>81</v>
      </c>
    </row>
    <row r="71" spans="2:5" ht="15">
      <c r="B71" s="57" t="s">
        <v>53</v>
      </c>
      <c r="C71" s="57"/>
      <c r="D71" s="43" t="s">
        <v>80</v>
      </c>
      <c r="E71" s="42"/>
    </row>
  </sheetData>
  <sheetProtection/>
  <mergeCells count="44">
    <mergeCell ref="A47:A53"/>
    <mergeCell ref="B47:B53"/>
    <mergeCell ref="C47:C53"/>
    <mergeCell ref="D47:D53"/>
    <mergeCell ref="O47:O53"/>
    <mergeCell ref="O30:O36"/>
    <mergeCell ref="A30:A36"/>
    <mergeCell ref="B30:B36"/>
    <mergeCell ref="C30:C36"/>
    <mergeCell ref="D30:D36"/>
    <mergeCell ref="B40:B46"/>
    <mergeCell ref="C40:C46"/>
    <mergeCell ref="D40:D46"/>
    <mergeCell ref="A28:O28"/>
    <mergeCell ref="A29:O29"/>
    <mergeCell ref="O40:O46"/>
    <mergeCell ref="A38:O38"/>
    <mergeCell ref="A39:O39"/>
    <mergeCell ref="C3:N3"/>
    <mergeCell ref="A17:O17"/>
    <mergeCell ref="A18:O18"/>
    <mergeCell ref="A19:O19"/>
    <mergeCell ref="G14:H15"/>
    <mergeCell ref="I14:J15"/>
    <mergeCell ref="K14:L15"/>
    <mergeCell ref="A14:A16"/>
    <mergeCell ref="B14:B16"/>
    <mergeCell ref="C14:D15"/>
    <mergeCell ref="O14:O16"/>
    <mergeCell ref="D63:F63"/>
    <mergeCell ref="B65:F65"/>
    <mergeCell ref="A54:D60"/>
    <mergeCell ref="O54:O60"/>
    <mergeCell ref="M14:N15"/>
    <mergeCell ref="O20:O26"/>
    <mergeCell ref="A27:O27"/>
    <mergeCell ref="A37:O37"/>
    <mergeCell ref="A40:A46"/>
    <mergeCell ref="A20:A26"/>
    <mergeCell ref="B20:B26"/>
    <mergeCell ref="C20:C26"/>
    <mergeCell ref="D20:D26"/>
    <mergeCell ref="E14:E16"/>
    <mergeCell ref="F14:F16"/>
  </mergeCells>
  <printOptions/>
  <pageMargins left="0.5118110236220472" right="0.11811023622047245" top="0.7480314960629921" bottom="0.15748031496062992" header="0.31496062992125984" footer="0.31496062992125984"/>
  <pageSetup fitToHeight="0" fitToWidth="1" horizontalDpi="600" verticalDpi="600" orientation="landscape" paperSize="9" scale="82" r:id="rId1"/>
  <ignoredErrors>
    <ignoredError sqref="H25 J34 H5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3"/>
  <sheetViews>
    <sheetView zoomScaleSheetLayoutView="70" workbookViewId="0" topLeftCell="A176">
      <selection activeCell="B197" sqref="B197:F197"/>
    </sheetView>
  </sheetViews>
  <sheetFormatPr defaultColWidth="9.140625" defaultRowHeight="15"/>
  <cols>
    <col min="1" max="1" width="7.28125" style="0" customWidth="1"/>
    <col min="2" max="2" width="24.28125" style="0" customWidth="1"/>
    <col min="3" max="3" width="8.7109375" style="0" customWidth="1"/>
    <col min="4" max="4" width="8.00390625" style="0" customWidth="1"/>
    <col min="5" max="5" width="17.28125" style="0" customWidth="1"/>
    <col min="6" max="6" width="11.00390625" style="0" customWidth="1"/>
    <col min="7" max="8" width="9.421875" style="0" customWidth="1"/>
    <col min="9" max="10" width="9.421875" style="54" customWidth="1"/>
    <col min="11" max="14" width="9.421875" style="0" customWidth="1"/>
    <col min="15" max="15" width="28.421875" style="0" customWidth="1"/>
  </cols>
  <sheetData>
    <row r="1" spans="2:9" ht="15" customHeight="1">
      <c r="B1" s="1"/>
      <c r="F1" s="2" t="s">
        <v>64</v>
      </c>
      <c r="G1" s="4"/>
      <c r="H1" s="4"/>
      <c r="I1" s="78"/>
    </row>
    <row r="2" spans="2:9" ht="15" customHeight="1">
      <c r="B2" s="1"/>
      <c r="E2" s="5" t="s">
        <v>63</v>
      </c>
      <c r="G2" s="4"/>
      <c r="H2" s="4"/>
      <c r="I2" s="78"/>
    </row>
    <row r="3" spans="2:9" ht="15" customHeight="1">
      <c r="B3" s="1"/>
      <c r="E3" s="47" t="s">
        <v>65</v>
      </c>
      <c r="G3" s="4"/>
      <c r="H3" s="4"/>
      <c r="I3" s="78"/>
    </row>
    <row r="4" spans="2:9" ht="15" customHeight="1">
      <c r="B4" s="1"/>
      <c r="E4" s="2"/>
      <c r="F4" s="6" t="s">
        <v>0</v>
      </c>
      <c r="G4" s="4"/>
      <c r="H4" s="4"/>
      <c r="I4" s="78"/>
    </row>
    <row r="5" spans="2:9" ht="15" customHeight="1">
      <c r="B5" s="1"/>
      <c r="E5" s="2"/>
      <c r="F5" s="3"/>
      <c r="G5" s="4"/>
      <c r="H5" s="4"/>
      <c r="I5" s="78"/>
    </row>
    <row r="6" spans="2:9" ht="15" customHeight="1">
      <c r="B6" s="3"/>
      <c r="C6" s="3"/>
      <c r="D6" s="3"/>
      <c r="F6" s="44" t="s">
        <v>189</v>
      </c>
      <c r="G6" s="4"/>
      <c r="H6" s="4"/>
      <c r="I6" s="78"/>
    </row>
    <row r="7" spans="2:9" ht="15" customHeight="1">
      <c r="B7" s="3"/>
      <c r="C7" s="7"/>
      <c r="D7" s="7"/>
      <c r="F7" s="8" t="s">
        <v>61</v>
      </c>
      <c r="G7" s="4"/>
      <c r="H7" s="4"/>
      <c r="I7" s="78"/>
    </row>
    <row r="8" spans="2:9" ht="15" customHeight="1">
      <c r="B8" s="3"/>
      <c r="C8" s="3"/>
      <c r="D8" s="3"/>
      <c r="E8" s="3"/>
      <c r="F8" s="3"/>
      <c r="G8" s="4"/>
      <c r="H8" s="4"/>
      <c r="I8" s="78"/>
    </row>
    <row r="9" spans="2:10" ht="15" customHeight="1">
      <c r="B9" s="9" t="s">
        <v>62</v>
      </c>
      <c r="C9" s="3"/>
      <c r="D9" s="3"/>
      <c r="E9" s="10"/>
      <c r="F9" s="10"/>
      <c r="G9" s="10"/>
      <c r="H9" s="10"/>
      <c r="I9" s="79"/>
      <c r="J9" s="80"/>
    </row>
    <row r="10" spans="2:10" ht="15" customHeight="1">
      <c r="B10" s="9" t="s">
        <v>172</v>
      </c>
      <c r="C10" s="11"/>
      <c r="D10" s="11"/>
      <c r="E10" s="12"/>
      <c r="F10" s="12"/>
      <c r="G10" s="12"/>
      <c r="H10" s="12"/>
      <c r="I10" s="81"/>
      <c r="J10" s="82"/>
    </row>
    <row r="11" spans="2:10" ht="15" customHeight="1">
      <c r="B11" s="9"/>
      <c r="C11" s="11"/>
      <c r="D11" s="11"/>
      <c r="E11" s="12"/>
      <c r="F11" s="12"/>
      <c r="G11" s="12"/>
      <c r="H11" s="12"/>
      <c r="I11" s="81"/>
      <c r="J11" s="82"/>
    </row>
    <row r="12" spans="2:10" ht="15" customHeight="1">
      <c r="B12" s="9" t="s">
        <v>1</v>
      </c>
      <c r="C12" s="11"/>
      <c r="D12" s="46" t="s">
        <v>28</v>
      </c>
      <c r="E12" s="13"/>
      <c r="F12" s="13"/>
      <c r="G12" s="3"/>
      <c r="H12" s="3"/>
      <c r="I12" s="83"/>
      <c r="J12" s="52"/>
    </row>
    <row r="13" spans="2:10" ht="15" customHeight="1">
      <c r="B13" s="9"/>
      <c r="C13" s="11"/>
      <c r="D13" s="11"/>
      <c r="E13" s="11"/>
      <c r="F13" s="11"/>
      <c r="G13" s="3"/>
      <c r="H13" s="3"/>
      <c r="I13" s="83"/>
      <c r="J13" s="52"/>
    </row>
    <row r="14" spans="1:15" ht="15" customHeight="1">
      <c r="A14" s="216" t="s">
        <v>2</v>
      </c>
      <c r="B14" s="216" t="s">
        <v>3</v>
      </c>
      <c r="C14" s="216" t="s">
        <v>4</v>
      </c>
      <c r="D14" s="216"/>
      <c r="E14" s="216" t="s">
        <v>5</v>
      </c>
      <c r="F14" s="216" t="s">
        <v>89</v>
      </c>
      <c r="G14" s="232" t="s">
        <v>6</v>
      </c>
      <c r="H14" s="232"/>
      <c r="I14" s="232" t="s">
        <v>7</v>
      </c>
      <c r="J14" s="232"/>
      <c r="K14" s="232" t="s">
        <v>23</v>
      </c>
      <c r="L14" s="232"/>
      <c r="M14" s="232" t="s">
        <v>183</v>
      </c>
      <c r="N14" s="232"/>
      <c r="O14" s="268" t="s">
        <v>8</v>
      </c>
    </row>
    <row r="15" spans="1:15" ht="56.25" customHeight="1">
      <c r="A15" s="216"/>
      <c r="B15" s="216"/>
      <c r="C15" s="216"/>
      <c r="D15" s="216"/>
      <c r="E15" s="216"/>
      <c r="F15" s="216"/>
      <c r="G15" s="232"/>
      <c r="H15" s="232"/>
      <c r="I15" s="232"/>
      <c r="J15" s="232"/>
      <c r="K15" s="232"/>
      <c r="L15" s="232"/>
      <c r="M15" s="232"/>
      <c r="N15" s="232"/>
      <c r="O15" s="269"/>
    </row>
    <row r="16" spans="1:15" ht="35.25" customHeight="1">
      <c r="A16" s="216"/>
      <c r="B16" s="216"/>
      <c r="C16" s="14" t="s">
        <v>9</v>
      </c>
      <c r="D16" s="14" t="s">
        <v>10</v>
      </c>
      <c r="E16" s="216"/>
      <c r="F16" s="216"/>
      <c r="G16" s="14" t="s">
        <v>11</v>
      </c>
      <c r="H16" s="14" t="s">
        <v>12</v>
      </c>
      <c r="I16" s="14" t="s">
        <v>11</v>
      </c>
      <c r="J16" s="14" t="s">
        <v>12</v>
      </c>
      <c r="K16" s="14" t="s">
        <v>11</v>
      </c>
      <c r="L16" s="14" t="s">
        <v>12</v>
      </c>
      <c r="M16" s="14" t="s">
        <v>11</v>
      </c>
      <c r="N16" s="14" t="s">
        <v>12</v>
      </c>
      <c r="O16" s="270"/>
    </row>
    <row r="17" spans="1:15" ht="26.25" customHeight="1">
      <c r="A17" s="243" t="s">
        <v>99</v>
      </c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5"/>
      <c r="O17" s="15"/>
    </row>
    <row r="18" spans="1:15" ht="34.5" customHeight="1">
      <c r="A18" s="243" t="s">
        <v>30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5"/>
      <c r="O18" s="15"/>
    </row>
    <row r="19" spans="1:15" ht="15">
      <c r="A19" s="208" t="s">
        <v>66</v>
      </c>
      <c r="B19" s="211" t="s">
        <v>142</v>
      </c>
      <c r="C19" s="213" t="s">
        <v>43</v>
      </c>
      <c r="D19" s="213" t="s">
        <v>87</v>
      </c>
      <c r="E19" s="16" t="s">
        <v>13</v>
      </c>
      <c r="F19" s="110">
        <f>F24</f>
        <v>2470</v>
      </c>
      <c r="G19" s="68">
        <f>SUM(G21:G25)</f>
        <v>96.77000000000001</v>
      </c>
      <c r="H19" s="88">
        <f>G19/F19%</f>
        <v>3.9178137651821867</v>
      </c>
      <c r="I19" s="88">
        <f>SUM(I21:I25)</f>
        <v>419.89</v>
      </c>
      <c r="J19" s="88">
        <f>SUM(J21:J25)</f>
        <v>20.917408906882592</v>
      </c>
      <c r="K19" s="85">
        <f>K24</f>
        <v>898.5799999999999</v>
      </c>
      <c r="L19" s="85">
        <f>L24</f>
        <v>36.37975708502024</v>
      </c>
      <c r="M19" s="85">
        <f>M24</f>
        <v>1270.9</v>
      </c>
      <c r="N19" s="85">
        <f>N24</f>
        <v>51.45344129554656</v>
      </c>
      <c r="O19" s="271"/>
    </row>
    <row r="20" spans="1:15" ht="18" customHeight="1">
      <c r="A20" s="209"/>
      <c r="B20" s="212"/>
      <c r="C20" s="214"/>
      <c r="D20" s="214"/>
      <c r="E20" s="19" t="s">
        <v>14</v>
      </c>
      <c r="F20" s="90"/>
      <c r="G20" s="111"/>
      <c r="H20" s="112"/>
      <c r="I20" s="86"/>
      <c r="J20" s="86"/>
      <c r="K20" s="86"/>
      <c r="L20" s="86"/>
      <c r="M20" s="86"/>
      <c r="N20" s="86"/>
      <c r="O20" s="272"/>
    </row>
    <row r="21" spans="1:15" ht="25.5">
      <c r="A21" s="209"/>
      <c r="B21" s="212"/>
      <c r="C21" s="214"/>
      <c r="D21" s="214"/>
      <c r="E21" s="21" t="s">
        <v>15</v>
      </c>
      <c r="F21" s="88"/>
      <c r="G21" s="89"/>
      <c r="H21" s="87"/>
      <c r="I21" s="85"/>
      <c r="J21" s="85"/>
      <c r="K21" s="85"/>
      <c r="L21" s="85"/>
      <c r="M21" s="85"/>
      <c r="N21" s="85"/>
      <c r="O21" s="272"/>
    </row>
    <row r="22" spans="1:15" ht="38.25">
      <c r="A22" s="209"/>
      <c r="B22" s="212"/>
      <c r="C22" s="214"/>
      <c r="D22" s="214"/>
      <c r="E22" s="22" t="s">
        <v>16</v>
      </c>
      <c r="F22" s="88"/>
      <c r="G22" s="89"/>
      <c r="H22" s="87"/>
      <c r="I22" s="85"/>
      <c r="J22" s="85"/>
      <c r="K22" s="85"/>
      <c r="L22" s="85"/>
      <c r="M22" s="85"/>
      <c r="N22" s="85"/>
      <c r="O22" s="272"/>
    </row>
    <row r="23" spans="1:15" ht="38.25">
      <c r="A23" s="209"/>
      <c r="B23" s="212"/>
      <c r="C23" s="214"/>
      <c r="D23" s="214"/>
      <c r="E23" s="23" t="s">
        <v>17</v>
      </c>
      <c r="F23" s="88"/>
      <c r="G23" s="89"/>
      <c r="H23" s="87"/>
      <c r="I23" s="85"/>
      <c r="J23" s="85"/>
      <c r="K23" s="85"/>
      <c r="L23" s="85"/>
      <c r="M23" s="85"/>
      <c r="N23" s="85"/>
      <c r="O23" s="272"/>
    </row>
    <row r="24" spans="1:15" ht="15">
      <c r="A24" s="209"/>
      <c r="B24" s="212"/>
      <c r="C24" s="214"/>
      <c r="D24" s="214"/>
      <c r="E24" s="21" t="s">
        <v>18</v>
      </c>
      <c r="F24" s="126">
        <f>F72</f>
        <v>2470</v>
      </c>
      <c r="G24" s="126">
        <f>G32+G40+G48+G56</f>
        <v>96.77000000000001</v>
      </c>
      <c r="H24" s="126">
        <f>G24/F24%</f>
        <v>3.9178137651821867</v>
      </c>
      <c r="I24" s="126">
        <f>I32+I40+I48+I56</f>
        <v>419.89</v>
      </c>
      <c r="J24" s="126">
        <f>(I24+G24)/F24%</f>
        <v>20.917408906882592</v>
      </c>
      <c r="K24" s="85">
        <f>K72</f>
        <v>898.5799999999999</v>
      </c>
      <c r="L24" s="85">
        <f>L72</f>
        <v>36.37975708502024</v>
      </c>
      <c r="M24" s="85">
        <f>M72</f>
        <v>1270.9</v>
      </c>
      <c r="N24" s="85">
        <f>N72</f>
        <v>51.45344129554656</v>
      </c>
      <c r="O24" s="272"/>
    </row>
    <row r="25" spans="1:15" ht="25.5">
      <c r="A25" s="210"/>
      <c r="B25" s="212"/>
      <c r="C25" s="215"/>
      <c r="D25" s="215"/>
      <c r="E25" s="23" t="s">
        <v>19</v>
      </c>
      <c r="F25" s="88"/>
      <c r="G25" s="88"/>
      <c r="H25" s="85"/>
      <c r="I25" s="85"/>
      <c r="J25" s="85"/>
      <c r="K25" s="85"/>
      <c r="L25" s="85"/>
      <c r="M25" s="85"/>
      <c r="N25" s="85"/>
      <c r="O25" s="273"/>
    </row>
    <row r="26" spans="1:15" ht="9" customHeight="1">
      <c r="A26" s="253"/>
      <c r="B26" s="320"/>
      <c r="C26" s="320"/>
      <c r="D26" s="320"/>
      <c r="E26" s="320"/>
      <c r="F26" s="320"/>
      <c r="G26" s="320"/>
      <c r="H26" s="320"/>
      <c r="I26" s="320"/>
      <c r="J26" s="320"/>
      <c r="K26" s="320"/>
      <c r="L26" s="320"/>
      <c r="M26" s="320"/>
      <c r="N26" s="321"/>
      <c r="O26" s="84"/>
    </row>
    <row r="27" spans="1:15" ht="15">
      <c r="A27" s="208" t="s">
        <v>124</v>
      </c>
      <c r="B27" s="211" t="s">
        <v>31</v>
      </c>
      <c r="C27" s="213" t="s">
        <v>43</v>
      </c>
      <c r="D27" s="213" t="s">
        <v>87</v>
      </c>
      <c r="E27" s="16" t="s">
        <v>13</v>
      </c>
      <c r="F27" s="68">
        <f>SUM(F29:F33)</f>
        <v>550</v>
      </c>
      <c r="G27" s="68">
        <f>SUM(G29:G33)</f>
        <v>46.81</v>
      </c>
      <c r="H27" s="85">
        <f>G27/F27%</f>
        <v>8.510909090909092</v>
      </c>
      <c r="I27" s="85">
        <f>SUM(I29:I33)</f>
        <v>184.9</v>
      </c>
      <c r="J27" s="85">
        <f>SUM(J29:J33)</f>
        <v>42.12909090909091</v>
      </c>
      <c r="K27" s="85">
        <f>I27+133.37</f>
        <v>318.27</v>
      </c>
      <c r="L27" s="85">
        <f>K27/F27%</f>
        <v>57.86727272727273</v>
      </c>
      <c r="M27" s="85">
        <f>M32</f>
        <v>500.7</v>
      </c>
      <c r="N27" s="85">
        <f>N32</f>
        <v>91.03636363636363</v>
      </c>
      <c r="O27" s="271" t="s">
        <v>192</v>
      </c>
    </row>
    <row r="28" spans="1:15" ht="18" customHeight="1">
      <c r="A28" s="209"/>
      <c r="B28" s="212"/>
      <c r="C28" s="214"/>
      <c r="D28" s="214"/>
      <c r="E28" s="19" t="s">
        <v>14</v>
      </c>
      <c r="F28" s="90"/>
      <c r="G28" s="111"/>
      <c r="H28" s="112"/>
      <c r="I28" s="86"/>
      <c r="J28" s="86"/>
      <c r="K28" s="86"/>
      <c r="L28" s="86"/>
      <c r="M28" s="86"/>
      <c r="N28" s="86"/>
      <c r="O28" s="272"/>
    </row>
    <row r="29" spans="1:15" ht="18.75" customHeight="1">
      <c r="A29" s="209"/>
      <c r="B29" s="212"/>
      <c r="C29" s="214"/>
      <c r="D29" s="214"/>
      <c r="E29" s="21" t="s">
        <v>15</v>
      </c>
      <c r="F29" s="88"/>
      <c r="G29" s="89"/>
      <c r="H29" s="87"/>
      <c r="I29" s="85"/>
      <c r="J29" s="85"/>
      <c r="K29" s="85"/>
      <c r="L29" s="85"/>
      <c r="M29" s="85"/>
      <c r="N29" s="85"/>
      <c r="O29" s="272"/>
    </row>
    <row r="30" spans="1:15" ht="38.25">
      <c r="A30" s="209"/>
      <c r="B30" s="212"/>
      <c r="C30" s="214"/>
      <c r="D30" s="214"/>
      <c r="E30" s="22" t="s">
        <v>16</v>
      </c>
      <c r="F30" s="88"/>
      <c r="G30" s="89"/>
      <c r="H30" s="87"/>
      <c r="I30" s="85"/>
      <c r="J30" s="85"/>
      <c r="K30" s="85"/>
      <c r="L30" s="85"/>
      <c r="M30" s="85"/>
      <c r="N30" s="85"/>
      <c r="O30" s="272"/>
    </row>
    <row r="31" spans="1:15" ht="38.25">
      <c r="A31" s="209"/>
      <c r="B31" s="212"/>
      <c r="C31" s="214"/>
      <c r="D31" s="214"/>
      <c r="E31" s="23" t="s">
        <v>17</v>
      </c>
      <c r="F31" s="88"/>
      <c r="G31" s="89"/>
      <c r="H31" s="87"/>
      <c r="I31" s="85"/>
      <c r="J31" s="85"/>
      <c r="K31" s="85"/>
      <c r="L31" s="85"/>
      <c r="M31" s="85"/>
      <c r="N31" s="85"/>
      <c r="O31" s="272"/>
    </row>
    <row r="32" spans="1:15" ht="15">
      <c r="A32" s="209"/>
      <c r="B32" s="212"/>
      <c r="C32" s="214"/>
      <c r="D32" s="214"/>
      <c r="E32" s="21" t="s">
        <v>18</v>
      </c>
      <c r="F32" s="113">
        <v>550</v>
      </c>
      <c r="G32" s="89">
        <v>46.81</v>
      </c>
      <c r="H32" s="87">
        <f>G32/F32%</f>
        <v>8.510909090909092</v>
      </c>
      <c r="I32" s="85">
        <v>184.9</v>
      </c>
      <c r="J32" s="85">
        <f>(I32+G32)/F32%</f>
        <v>42.12909090909091</v>
      </c>
      <c r="K32" s="85">
        <f>K27</f>
        <v>318.27</v>
      </c>
      <c r="L32" s="85">
        <f>L27</f>
        <v>57.86727272727273</v>
      </c>
      <c r="M32" s="85">
        <v>500.7</v>
      </c>
      <c r="N32" s="85">
        <f>M32/F32%</f>
        <v>91.03636363636363</v>
      </c>
      <c r="O32" s="272"/>
    </row>
    <row r="33" spans="1:15" ht="25.5">
      <c r="A33" s="210"/>
      <c r="B33" s="212"/>
      <c r="C33" s="215"/>
      <c r="D33" s="215"/>
      <c r="E33" s="23" t="s">
        <v>19</v>
      </c>
      <c r="F33" s="88"/>
      <c r="G33" s="88"/>
      <c r="H33" s="85"/>
      <c r="I33" s="85"/>
      <c r="J33" s="85"/>
      <c r="K33" s="85"/>
      <c r="L33" s="85"/>
      <c r="M33" s="85"/>
      <c r="N33" s="85"/>
      <c r="O33" s="273"/>
    </row>
    <row r="34" spans="1:15" ht="42.75" customHeight="1">
      <c r="A34" s="274" t="s">
        <v>166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8"/>
      <c r="O34" s="84"/>
    </row>
    <row r="35" spans="1:15" ht="15" customHeight="1">
      <c r="A35" s="208" t="s">
        <v>125</v>
      </c>
      <c r="B35" s="213" t="s">
        <v>102</v>
      </c>
      <c r="C35" s="213" t="s">
        <v>100</v>
      </c>
      <c r="D35" s="213" t="s">
        <v>113</v>
      </c>
      <c r="E35" s="16" t="s">
        <v>13</v>
      </c>
      <c r="F35" s="68">
        <v>180</v>
      </c>
      <c r="G35" s="68">
        <f>SUM(G37:G41)</f>
        <v>0</v>
      </c>
      <c r="H35" s="87">
        <f>H30</f>
        <v>0</v>
      </c>
      <c r="I35" s="85">
        <v>0</v>
      </c>
      <c r="J35" s="85">
        <v>0</v>
      </c>
      <c r="K35" s="85">
        <f>K40</f>
        <v>180</v>
      </c>
      <c r="L35" s="85">
        <v>100</v>
      </c>
      <c r="M35" s="85">
        <f>M40</f>
        <v>180</v>
      </c>
      <c r="N35" s="85">
        <v>100</v>
      </c>
      <c r="O35" s="260"/>
    </row>
    <row r="36" spans="1:15" ht="18" customHeight="1">
      <c r="A36" s="239"/>
      <c r="B36" s="214"/>
      <c r="C36" s="214"/>
      <c r="D36" s="214"/>
      <c r="E36" s="19" t="s">
        <v>14</v>
      </c>
      <c r="F36" s="114"/>
      <c r="G36" s="114"/>
      <c r="H36" s="86"/>
      <c r="I36" s="86"/>
      <c r="J36" s="86"/>
      <c r="K36" s="86"/>
      <c r="L36" s="86"/>
      <c r="M36" s="86"/>
      <c r="N36" s="86"/>
      <c r="O36" s="261"/>
    </row>
    <row r="37" spans="1:15" ht="27.75" customHeight="1">
      <c r="A37" s="239"/>
      <c r="B37" s="214"/>
      <c r="C37" s="214"/>
      <c r="D37" s="214"/>
      <c r="E37" s="21" t="s">
        <v>15</v>
      </c>
      <c r="F37" s="108"/>
      <c r="G37" s="108"/>
      <c r="H37" s="85"/>
      <c r="I37" s="85"/>
      <c r="J37" s="85"/>
      <c r="K37" s="85"/>
      <c r="L37" s="85"/>
      <c r="M37" s="85"/>
      <c r="N37" s="85"/>
      <c r="O37" s="261"/>
    </row>
    <row r="38" spans="1:15" ht="27.75" customHeight="1">
      <c r="A38" s="239"/>
      <c r="B38" s="214"/>
      <c r="C38" s="214"/>
      <c r="D38" s="214"/>
      <c r="E38" s="22" t="s">
        <v>16</v>
      </c>
      <c r="F38" s="108"/>
      <c r="G38" s="108"/>
      <c r="H38" s="85"/>
      <c r="I38" s="85"/>
      <c r="J38" s="85"/>
      <c r="K38" s="85"/>
      <c r="L38" s="85"/>
      <c r="M38" s="85"/>
      <c r="N38" s="85"/>
      <c r="O38" s="261"/>
    </row>
    <row r="39" spans="1:15" ht="27.75" customHeight="1">
      <c r="A39" s="239"/>
      <c r="B39" s="214"/>
      <c r="C39" s="214"/>
      <c r="D39" s="214"/>
      <c r="E39" s="23" t="s">
        <v>17</v>
      </c>
      <c r="F39" s="108"/>
      <c r="G39" s="108"/>
      <c r="H39" s="85"/>
      <c r="I39" s="85"/>
      <c r="J39" s="85"/>
      <c r="K39" s="85"/>
      <c r="L39" s="85"/>
      <c r="M39" s="85"/>
      <c r="N39" s="85"/>
      <c r="O39" s="261"/>
    </row>
    <row r="40" spans="1:15" ht="27.75" customHeight="1">
      <c r="A40" s="239"/>
      <c r="B40" s="214"/>
      <c r="C40" s="214"/>
      <c r="D40" s="214"/>
      <c r="E40" s="21" t="s">
        <v>18</v>
      </c>
      <c r="F40" s="115">
        <v>180</v>
      </c>
      <c r="G40" s="108">
        <v>0</v>
      </c>
      <c r="H40" s="87">
        <f>H35</f>
        <v>0</v>
      </c>
      <c r="I40" s="85">
        <v>0</v>
      </c>
      <c r="J40" s="85">
        <v>0</v>
      </c>
      <c r="K40" s="85">
        <v>180</v>
      </c>
      <c r="L40" s="85">
        <v>100</v>
      </c>
      <c r="M40" s="85">
        <v>180</v>
      </c>
      <c r="N40" s="85">
        <v>100</v>
      </c>
      <c r="O40" s="261"/>
    </row>
    <row r="41" spans="1:15" ht="27.75" customHeight="1">
      <c r="A41" s="240"/>
      <c r="B41" s="215"/>
      <c r="C41" s="215"/>
      <c r="D41" s="215"/>
      <c r="E41" s="23" t="s">
        <v>19</v>
      </c>
      <c r="F41" s="88"/>
      <c r="G41" s="88"/>
      <c r="H41" s="85"/>
      <c r="I41" s="85"/>
      <c r="J41" s="85"/>
      <c r="K41" s="85"/>
      <c r="L41" s="85"/>
      <c r="M41" s="85"/>
      <c r="N41" s="85"/>
      <c r="O41" s="262"/>
    </row>
    <row r="42" spans="1:15" ht="14.25" customHeight="1">
      <c r="A42" s="275" t="s">
        <v>156</v>
      </c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7"/>
      <c r="O42" s="67"/>
    </row>
    <row r="43" spans="1:15" ht="15">
      <c r="A43" s="208" t="s">
        <v>126</v>
      </c>
      <c r="B43" s="211" t="s">
        <v>33</v>
      </c>
      <c r="C43" s="213" t="s">
        <v>43</v>
      </c>
      <c r="D43" s="213" t="s">
        <v>87</v>
      </c>
      <c r="E43" s="16" t="s">
        <v>13</v>
      </c>
      <c r="F43" s="68">
        <f>SUM(F45:F49)</f>
        <v>550</v>
      </c>
      <c r="G43" s="68">
        <f>SUM(G45:G49)</f>
        <v>49.96</v>
      </c>
      <c r="H43" s="87">
        <f>G43/F43%</f>
        <v>9.083636363636364</v>
      </c>
      <c r="I43" s="85">
        <f>SUM(I45:I49)</f>
        <v>189.99</v>
      </c>
      <c r="J43" s="85">
        <f>SUM(J45:J49)</f>
        <v>43.62727272727273</v>
      </c>
      <c r="K43" s="85">
        <f>K48</f>
        <v>310.31</v>
      </c>
      <c r="L43" s="85">
        <f>L48</f>
        <v>56.42</v>
      </c>
      <c r="M43" s="85">
        <f>M48</f>
        <v>500.2</v>
      </c>
      <c r="N43" s="85">
        <f>N48</f>
        <v>90.94545454545454</v>
      </c>
      <c r="O43" s="271" t="s">
        <v>192</v>
      </c>
    </row>
    <row r="44" spans="1:15" ht="18" customHeight="1">
      <c r="A44" s="209"/>
      <c r="B44" s="212"/>
      <c r="C44" s="214"/>
      <c r="D44" s="214"/>
      <c r="E44" s="19" t="s">
        <v>14</v>
      </c>
      <c r="F44" s="90"/>
      <c r="G44" s="90"/>
      <c r="H44" s="86"/>
      <c r="I44" s="86"/>
      <c r="J44" s="86"/>
      <c r="K44" s="86"/>
      <c r="L44" s="86"/>
      <c r="M44" s="86"/>
      <c r="N44" s="86"/>
      <c r="O44" s="272"/>
    </row>
    <row r="45" spans="1:15" ht="26.25" customHeight="1">
      <c r="A45" s="209"/>
      <c r="B45" s="212"/>
      <c r="C45" s="214"/>
      <c r="D45" s="214"/>
      <c r="E45" s="21" t="s">
        <v>15</v>
      </c>
      <c r="F45" s="88"/>
      <c r="G45" s="88"/>
      <c r="H45" s="85"/>
      <c r="I45" s="85"/>
      <c r="J45" s="85"/>
      <c r="K45" s="85"/>
      <c r="L45" s="85"/>
      <c r="M45" s="85"/>
      <c r="N45" s="85"/>
      <c r="O45" s="272"/>
    </row>
    <row r="46" spans="1:15" ht="38.25" customHeight="1">
      <c r="A46" s="209"/>
      <c r="B46" s="212"/>
      <c r="C46" s="214"/>
      <c r="D46" s="214"/>
      <c r="E46" s="22" t="s">
        <v>16</v>
      </c>
      <c r="F46" s="88"/>
      <c r="G46" s="88"/>
      <c r="H46" s="85"/>
      <c r="I46" s="85"/>
      <c r="J46" s="85"/>
      <c r="K46" s="85"/>
      <c r="L46" s="85"/>
      <c r="M46" s="85"/>
      <c r="N46" s="85"/>
      <c r="O46" s="272"/>
    </row>
    <row r="47" spans="1:15" ht="39" customHeight="1">
      <c r="A47" s="209"/>
      <c r="B47" s="212"/>
      <c r="C47" s="214"/>
      <c r="D47" s="214"/>
      <c r="E47" s="23" t="s">
        <v>17</v>
      </c>
      <c r="F47" s="88"/>
      <c r="G47" s="88"/>
      <c r="H47" s="85"/>
      <c r="I47" s="85"/>
      <c r="J47" s="85"/>
      <c r="K47" s="85"/>
      <c r="L47" s="85"/>
      <c r="M47" s="85"/>
      <c r="N47" s="85"/>
      <c r="O47" s="272"/>
    </row>
    <row r="48" spans="1:15" ht="24" customHeight="1">
      <c r="A48" s="209"/>
      <c r="B48" s="212"/>
      <c r="C48" s="214"/>
      <c r="D48" s="214"/>
      <c r="E48" s="21" t="s">
        <v>18</v>
      </c>
      <c r="F48" s="127">
        <v>550</v>
      </c>
      <c r="G48" s="89">
        <v>49.96</v>
      </c>
      <c r="H48" s="87">
        <f>G48/F48%</f>
        <v>9.083636363636364</v>
      </c>
      <c r="I48" s="85">
        <v>189.99</v>
      </c>
      <c r="J48" s="85">
        <f>(I48+G48)/F48%</f>
        <v>43.62727272727273</v>
      </c>
      <c r="K48" s="85">
        <f>I48+120.32</f>
        <v>310.31</v>
      </c>
      <c r="L48" s="85">
        <f>K48/F48%</f>
        <v>56.42</v>
      </c>
      <c r="M48" s="85">
        <v>500.2</v>
      </c>
      <c r="N48" s="85">
        <f>M48/F48%</f>
        <v>90.94545454545454</v>
      </c>
      <c r="O48" s="272"/>
    </row>
    <row r="49" spans="1:15" ht="24" customHeight="1">
      <c r="A49" s="210"/>
      <c r="B49" s="212"/>
      <c r="C49" s="215"/>
      <c r="D49" s="215"/>
      <c r="E49" s="23" t="s">
        <v>19</v>
      </c>
      <c r="F49" s="88"/>
      <c r="G49" s="88"/>
      <c r="H49" s="85"/>
      <c r="I49" s="85"/>
      <c r="J49" s="85"/>
      <c r="K49" s="85"/>
      <c r="L49" s="85"/>
      <c r="M49" s="85"/>
      <c r="N49" s="85"/>
      <c r="O49" s="273"/>
    </row>
    <row r="50" spans="1:15" ht="28.5" customHeight="1">
      <c r="A50" s="274" t="s">
        <v>103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8"/>
    </row>
    <row r="51" spans="1:15" ht="15" customHeight="1">
      <c r="A51" s="208" t="s">
        <v>127</v>
      </c>
      <c r="B51" s="213" t="s">
        <v>60</v>
      </c>
      <c r="C51" s="213" t="s">
        <v>70</v>
      </c>
      <c r="D51" s="268" t="s">
        <v>109</v>
      </c>
      <c r="E51" s="16" t="s">
        <v>13</v>
      </c>
      <c r="F51" s="68">
        <f>SUM(F53:F57)</f>
        <v>90</v>
      </c>
      <c r="G51" s="68">
        <f>SUM(G53:G57)</f>
        <v>0</v>
      </c>
      <c r="H51" s="87">
        <f>G51/F51%</f>
        <v>0</v>
      </c>
      <c r="I51" s="85">
        <f>SUM(I53:I57)</f>
        <v>45</v>
      </c>
      <c r="J51" s="85">
        <f>SUM(J53:J57)</f>
        <v>50</v>
      </c>
      <c r="K51" s="85">
        <v>90</v>
      </c>
      <c r="L51" s="85">
        <v>100</v>
      </c>
      <c r="M51" s="85">
        <v>90</v>
      </c>
      <c r="N51" s="85">
        <v>100</v>
      </c>
      <c r="O51" s="260"/>
    </row>
    <row r="52" spans="1:15" ht="18" customHeight="1">
      <c r="A52" s="239"/>
      <c r="B52" s="214"/>
      <c r="C52" s="214"/>
      <c r="D52" s="269"/>
      <c r="E52" s="19" t="s">
        <v>14</v>
      </c>
      <c r="F52" s="90"/>
      <c r="G52" s="90"/>
      <c r="H52" s="86"/>
      <c r="I52" s="86"/>
      <c r="J52" s="86"/>
      <c r="K52" s="86"/>
      <c r="L52" s="86"/>
      <c r="M52" s="86"/>
      <c r="N52" s="86"/>
      <c r="O52" s="261"/>
    </row>
    <row r="53" spans="1:15" ht="27" customHeight="1">
      <c r="A53" s="239"/>
      <c r="B53" s="214"/>
      <c r="C53" s="214"/>
      <c r="D53" s="269"/>
      <c r="E53" s="21" t="s">
        <v>15</v>
      </c>
      <c r="F53" s="88"/>
      <c r="G53" s="88"/>
      <c r="H53" s="85"/>
      <c r="I53" s="85"/>
      <c r="J53" s="85"/>
      <c r="K53" s="85"/>
      <c r="L53" s="85"/>
      <c r="M53" s="85"/>
      <c r="N53" s="85"/>
      <c r="O53" s="261"/>
    </row>
    <row r="54" spans="1:15" ht="27" customHeight="1">
      <c r="A54" s="239"/>
      <c r="B54" s="214"/>
      <c r="C54" s="214"/>
      <c r="D54" s="269"/>
      <c r="E54" s="50" t="s">
        <v>16</v>
      </c>
      <c r="F54" s="88"/>
      <c r="G54" s="88"/>
      <c r="H54" s="85"/>
      <c r="I54" s="85"/>
      <c r="J54" s="85"/>
      <c r="K54" s="85"/>
      <c r="L54" s="85"/>
      <c r="M54" s="85"/>
      <c r="N54" s="85"/>
      <c r="O54" s="261"/>
    </row>
    <row r="55" spans="1:15" ht="27" customHeight="1">
      <c r="A55" s="239"/>
      <c r="B55" s="214"/>
      <c r="C55" s="214"/>
      <c r="D55" s="269"/>
      <c r="E55" s="51" t="s">
        <v>17</v>
      </c>
      <c r="F55" s="88"/>
      <c r="G55" s="88"/>
      <c r="H55" s="85"/>
      <c r="I55" s="85"/>
      <c r="J55" s="85"/>
      <c r="K55" s="85"/>
      <c r="L55" s="85"/>
      <c r="M55" s="85"/>
      <c r="N55" s="85"/>
      <c r="O55" s="261"/>
    </row>
    <row r="56" spans="1:15" ht="27" customHeight="1">
      <c r="A56" s="239"/>
      <c r="B56" s="214"/>
      <c r="C56" s="214"/>
      <c r="D56" s="269"/>
      <c r="E56" s="21" t="s">
        <v>18</v>
      </c>
      <c r="F56" s="107">
        <v>90</v>
      </c>
      <c r="G56" s="88">
        <v>0</v>
      </c>
      <c r="H56" s="87">
        <f>G56/F56%</f>
        <v>0</v>
      </c>
      <c r="I56" s="85">
        <v>45</v>
      </c>
      <c r="J56" s="85">
        <f>I56/F56%</f>
        <v>50</v>
      </c>
      <c r="K56" s="85">
        <v>90</v>
      </c>
      <c r="L56" s="85">
        <v>100</v>
      </c>
      <c r="M56" s="85">
        <v>90</v>
      </c>
      <c r="N56" s="85">
        <v>100</v>
      </c>
      <c r="O56" s="261"/>
    </row>
    <row r="57" spans="1:15" ht="27" customHeight="1">
      <c r="A57" s="240"/>
      <c r="B57" s="215"/>
      <c r="C57" s="215"/>
      <c r="D57" s="270"/>
      <c r="E57" s="23" t="s">
        <v>19</v>
      </c>
      <c r="F57" s="88"/>
      <c r="G57" s="88"/>
      <c r="H57" s="85"/>
      <c r="I57" s="85"/>
      <c r="J57" s="85"/>
      <c r="K57" s="85"/>
      <c r="L57" s="85"/>
      <c r="M57" s="85"/>
      <c r="N57" s="85"/>
      <c r="O57" s="262"/>
    </row>
    <row r="58" spans="1:15" ht="15" customHeight="1">
      <c r="A58" s="278" t="s">
        <v>160</v>
      </c>
      <c r="B58" s="279"/>
      <c r="C58" s="279"/>
      <c r="D58" s="279"/>
      <c r="E58" s="279"/>
      <c r="F58" s="279"/>
      <c r="G58" s="279"/>
      <c r="H58" s="279"/>
      <c r="I58" s="279"/>
      <c r="J58" s="279"/>
      <c r="K58" s="279"/>
      <c r="L58" s="279"/>
      <c r="M58" s="279"/>
      <c r="N58" s="279"/>
      <c r="O58" s="280"/>
    </row>
    <row r="59" spans="1:15" ht="15" customHeight="1">
      <c r="A59" s="208" t="s">
        <v>128</v>
      </c>
      <c r="B59" s="213" t="s">
        <v>173</v>
      </c>
      <c r="C59" s="213" t="s">
        <v>177</v>
      </c>
      <c r="D59" s="213" t="s">
        <v>177</v>
      </c>
      <c r="E59" s="16" t="s">
        <v>13</v>
      </c>
      <c r="F59" s="68">
        <f>F64</f>
        <v>1100</v>
      </c>
      <c r="G59" s="68">
        <f>SUM(G61:G65)</f>
        <v>0</v>
      </c>
      <c r="H59" s="87">
        <f>G59/F59%</f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260"/>
    </row>
    <row r="60" spans="1:15" ht="18" customHeight="1">
      <c r="A60" s="239"/>
      <c r="B60" s="214"/>
      <c r="C60" s="214"/>
      <c r="D60" s="214"/>
      <c r="E60" s="19" t="s">
        <v>14</v>
      </c>
      <c r="F60" s="90"/>
      <c r="G60" s="90"/>
      <c r="H60" s="86"/>
      <c r="I60" s="86"/>
      <c r="J60" s="86"/>
      <c r="K60" s="86"/>
      <c r="L60" s="86"/>
      <c r="M60" s="86"/>
      <c r="N60" s="86"/>
      <c r="O60" s="261"/>
    </row>
    <row r="61" spans="1:15" ht="27" customHeight="1">
      <c r="A61" s="239"/>
      <c r="B61" s="214"/>
      <c r="C61" s="214"/>
      <c r="D61" s="214"/>
      <c r="E61" s="21" t="s">
        <v>15</v>
      </c>
      <c r="F61" s="88"/>
      <c r="G61" s="88"/>
      <c r="H61" s="85"/>
      <c r="I61" s="85"/>
      <c r="J61" s="85"/>
      <c r="K61" s="85"/>
      <c r="L61" s="85"/>
      <c r="M61" s="85"/>
      <c r="N61" s="85"/>
      <c r="O61" s="261"/>
    </row>
    <row r="62" spans="1:15" ht="27" customHeight="1">
      <c r="A62" s="239"/>
      <c r="B62" s="214"/>
      <c r="C62" s="214"/>
      <c r="D62" s="214"/>
      <c r="E62" s="50" t="s">
        <v>16</v>
      </c>
      <c r="F62" s="88"/>
      <c r="G62" s="88"/>
      <c r="H62" s="85"/>
      <c r="I62" s="85"/>
      <c r="J62" s="85"/>
      <c r="K62" s="85"/>
      <c r="L62" s="85"/>
      <c r="M62" s="85"/>
      <c r="N62" s="85"/>
      <c r="O62" s="261"/>
    </row>
    <row r="63" spans="1:15" ht="27" customHeight="1">
      <c r="A63" s="239"/>
      <c r="B63" s="214"/>
      <c r="C63" s="214"/>
      <c r="D63" s="214"/>
      <c r="E63" s="51" t="s">
        <v>17</v>
      </c>
      <c r="F63" s="88"/>
      <c r="G63" s="88"/>
      <c r="H63" s="85"/>
      <c r="I63" s="85"/>
      <c r="J63" s="85"/>
      <c r="K63" s="85"/>
      <c r="L63" s="85"/>
      <c r="M63" s="85"/>
      <c r="N63" s="85"/>
      <c r="O63" s="261"/>
    </row>
    <row r="64" spans="1:15" ht="27" customHeight="1">
      <c r="A64" s="239"/>
      <c r="B64" s="214"/>
      <c r="C64" s="214"/>
      <c r="D64" s="214"/>
      <c r="E64" s="21" t="s">
        <v>18</v>
      </c>
      <c r="F64" s="107">
        <v>1100</v>
      </c>
      <c r="G64" s="88">
        <v>0</v>
      </c>
      <c r="H64" s="87">
        <f>G64/F64%</f>
        <v>0</v>
      </c>
      <c r="I64" s="85">
        <v>0</v>
      </c>
      <c r="J64" s="85">
        <f>I64/F64%</f>
        <v>0</v>
      </c>
      <c r="K64" s="85">
        <v>0</v>
      </c>
      <c r="L64" s="85">
        <v>0</v>
      </c>
      <c r="M64" s="85">
        <v>0</v>
      </c>
      <c r="N64" s="85">
        <v>0</v>
      </c>
      <c r="O64" s="261"/>
    </row>
    <row r="65" spans="1:15" ht="27" customHeight="1">
      <c r="A65" s="240"/>
      <c r="B65" s="215"/>
      <c r="C65" s="215"/>
      <c r="D65" s="215"/>
      <c r="E65" s="23" t="s">
        <v>19</v>
      </c>
      <c r="F65" s="88"/>
      <c r="G65" s="88"/>
      <c r="H65" s="85"/>
      <c r="I65" s="85"/>
      <c r="J65" s="85"/>
      <c r="K65" s="85"/>
      <c r="L65" s="85"/>
      <c r="M65" s="85"/>
      <c r="N65" s="85"/>
      <c r="O65" s="262"/>
    </row>
    <row r="66" spans="1:15" ht="15" customHeight="1">
      <c r="A66" s="278" t="s">
        <v>178</v>
      </c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80"/>
    </row>
    <row r="67" spans="1:15" ht="26.25" customHeight="1">
      <c r="A67" s="284" t="s">
        <v>34</v>
      </c>
      <c r="B67" s="285"/>
      <c r="C67" s="285"/>
      <c r="D67" s="286"/>
      <c r="E67" s="26" t="s">
        <v>20</v>
      </c>
      <c r="F67" s="68">
        <f>SUM(F69:F73)</f>
        <v>2470</v>
      </c>
      <c r="G67" s="68">
        <f>SUM(G69:G73)</f>
        <v>96.77000000000001</v>
      </c>
      <c r="H67" s="157">
        <f>G67/F67%</f>
        <v>3.9178137651821867</v>
      </c>
      <c r="I67" s="157">
        <f>SUM(I69:I73)</f>
        <v>419.89</v>
      </c>
      <c r="J67" s="157">
        <f>SUM(J69:J73)</f>
        <v>20.917408906882592</v>
      </c>
      <c r="K67" s="98">
        <f>K72</f>
        <v>898.5799999999999</v>
      </c>
      <c r="L67" s="98">
        <f>L72</f>
        <v>36.37975708502024</v>
      </c>
      <c r="M67" s="98">
        <f>M72</f>
        <v>1270.9</v>
      </c>
      <c r="N67" s="99">
        <f>N72</f>
        <v>51.45344129554656</v>
      </c>
      <c r="O67" s="281"/>
    </row>
    <row r="68" spans="1:15" ht="17.25" customHeight="1">
      <c r="A68" s="287"/>
      <c r="B68" s="288"/>
      <c r="C68" s="288"/>
      <c r="D68" s="289"/>
      <c r="E68" s="28" t="s">
        <v>14</v>
      </c>
      <c r="F68" s="117"/>
      <c r="G68" s="117"/>
      <c r="H68" s="158"/>
      <c r="I68" s="159"/>
      <c r="J68" s="159"/>
      <c r="K68" s="118"/>
      <c r="L68" s="118"/>
      <c r="M68" s="118"/>
      <c r="N68" s="119"/>
      <c r="O68" s="282"/>
    </row>
    <row r="69" spans="1:15" ht="25.5">
      <c r="A69" s="287"/>
      <c r="B69" s="288"/>
      <c r="C69" s="288"/>
      <c r="D69" s="289"/>
      <c r="E69" s="31" t="s">
        <v>15</v>
      </c>
      <c r="F69" s="108"/>
      <c r="G69" s="120"/>
      <c r="H69" s="160"/>
      <c r="I69" s="120"/>
      <c r="J69" s="160"/>
      <c r="K69" s="101"/>
      <c r="L69" s="95"/>
      <c r="M69" s="101"/>
      <c r="N69" s="95"/>
      <c r="O69" s="283"/>
    </row>
    <row r="70" spans="1:15" ht="29.25" customHeight="1">
      <c r="A70" s="287"/>
      <c r="B70" s="288"/>
      <c r="C70" s="288"/>
      <c r="D70" s="289"/>
      <c r="E70" s="24" t="s">
        <v>16</v>
      </c>
      <c r="F70" s="108"/>
      <c r="G70" s="121"/>
      <c r="H70" s="161"/>
      <c r="I70" s="121"/>
      <c r="J70" s="162"/>
      <c r="K70" s="96"/>
      <c r="L70" s="97"/>
      <c r="M70" s="96"/>
      <c r="N70" s="97"/>
      <c r="O70" s="283"/>
    </row>
    <row r="71" spans="1:15" ht="38.25">
      <c r="A71" s="287"/>
      <c r="B71" s="288"/>
      <c r="C71" s="288"/>
      <c r="D71" s="289"/>
      <c r="E71" s="45" t="s">
        <v>17</v>
      </c>
      <c r="F71" s="108"/>
      <c r="G71" s="123"/>
      <c r="H71" s="123"/>
      <c r="I71" s="123"/>
      <c r="J71" s="123"/>
      <c r="K71" s="87"/>
      <c r="L71" s="87"/>
      <c r="M71" s="87"/>
      <c r="N71" s="87"/>
      <c r="O71" s="283"/>
    </row>
    <row r="72" spans="1:15" ht="15">
      <c r="A72" s="287"/>
      <c r="B72" s="288"/>
      <c r="C72" s="288"/>
      <c r="D72" s="289"/>
      <c r="E72" s="31" t="s">
        <v>18</v>
      </c>
      <c r="F72" s="124">
        <f>F56+F48+F40+F32+F59</f>
        <v>2470</v>
      </c>
      <c r="G72" s="124">
        <f>G56+G48+G40+G32</f>
        <v>96.77000000000001</v>
      </c>
      <c r="H72" s="124">
        <f>G72/F72%</f>
        <v>3.9178137651821867</v>
      </c>
      <c r="I72" s="120">
        <f>I27+I43+I51</f>
        <v>419.89</v>
      </c>
      <c r="J72" s="120">
        <f>(I72+G72)/F72%</f>
        <v>20.917408906882592</v>
      </c>
      <c r="K72" s="101">
        <f>K56+K48+K40+K32</f>
        <v>898.5799999999999</v>
      </c>
      <c r="L72" s="95">
        <f>K72/F72%</f>
        <v>36.37975708502024</v>
      </c>
      <c r="M72" s="101">
        <f>M56+M48+M40+M32</f>
        <v>1270.9</v>
      </c>
      <c r="N72" s="95">
        <f>M72/F72%</f>
        <v>51.45344129554656</v>
      </c>
      <c r="O72" s="283"/>
    </row>
    <row r="73" spans="1:15" ht="25.5">
      <c r="A73" s="290"/>
      <c r="B73" s="291"/>
      <c r="C73" s="291"/>
      <c r="D73" s="292"/>
      <c r="E73" s="45" t="s">
        <v>19</v>
      </c>
      <c r="F73" s="88"/>
      <c r="G73" s="94"/>
      <c r="H73" s="104"/>
      <c r="I73" s="125"/>
      <c r="J73" s="95"/>
      <c r="K73" s="94"/>
      <c r="L73" s="95"/>
      <c r="M73" s="94"/>
      <c r="N73" s="95"/>
      <c r="O73" s="283"/>
    </row>
    <row r="74" spans="1:14" ht="14.25" customHeight="1">
      <c r="A74" s="317" t="s">
        <v>35</v>
      </c>
      <c r="B74" s="318"/>
      <c r="C74" s="318"/>
      <c r="D74" s="318"/>
      <c r="E74" s="318"/>
      <c r="F74" s="318"/>
      <c r="G74" s="318"/>
      <c r="H74" s="318"/>
      <c r="I74" s="318"/>
      <c r="J74" s="318"/>
      <c r="K74" s="318"/>
      <c r="L74" s="318"/>
      <c r="M74" s="318"/>
      <c r="N74" s="319"/>
    </row>
    <row r="75" spans="1:15" ht="15">
      <c r="A75" s="208" t="s">
        <v>68</v>
      </c>
      <c r="B75" s="211" t="s">
        <v>143</v>
      </c>
      <c r="C75" s="213" t="s">
        <v>43</v>
      </c>
      <c r="D75" s="213" t="s">
        <v>87</v>
      </c>
      <c r="E75" s="49" t="s">
        <v>13</v>
      </c>
      <c r="F75" s="68">
        <f>SUM(F77:F81)</f>
        <v>9502.9</v>
      </c>
      <c r="G75" s="68">
        <f>SUM(G77:G81)</f>
        <v>1433.1200000000001</v>
      </c>
      <c r="H75" s="157">
        <f>G75/F75%</f>
        <v>15.080870050195205</v>
      </c>
      <c r="I75" s="85">
        <f>SUM(I77:I81)</f>
        <v>3637.71</v>
      </c>
      <c r="J75" s="88">
        <f>(I75+G75)/F75%</f>
        <v>53.36086878742279</v>
      </c>
      <c r="K75" s="85">
        <f>K78+K79+K80</f>
        <v>5011.7348999999995</v>
      </c>
      <c r="L75" s="85">
        <f>K75/F75%</f>
        <v>52.73900493533552</v>
      </c>
      <c r="M75" s="85">
        <f>M78+M79+M80</f>
        <v>9256.654900000001</v>
      </c>
      <c r="N75" s="85">
        <f>M75/F75%</f>
        <v>97.40873733281421</v>
      </c>
      <c r="O75" s="307"/>
    </row>
    <row r="76" spans="1:15" ht="18" customHeight="1">
      <c r="A76" s="209"/>
      <c r="B76" s="212"/>
      <c r="C76" s="214"/>
      <c r="D76" s="214"/>
      <c r="E76" s="19" t="s">
        <v>14</v>
      </c>
      <c r="F76" s="114"/>
      <c r="G76" s="114"/>
      <c r="H76" s="86"/>
      <c r="I76" s="86"/>
      <c r="J76" s="86"/>
      <c r="K76" s="86"/>
      <c r="L76" s="86"/>
      <c r="M76" s="86"/>
      <c r="N76" s="86"/>
      <c r="O76" s="249"/>
    </row>
    <row r="77" spans="1:15" ht="26.25" customHeight="1">
      <c r="A77" s="209"/>
      <c r="B77" s="212"/>
      <c r="C77" s="214"/>
      <c r="D77" s="214"/>
      <c r="E77" s="21" t="s">
        <v>15</v>
      </c>
      <c r="F77" s="108"/>
      <c r="G77" s="108"/>
      <c r="H77" s="85"/>
      <c r="I77" s="85"/>
      <c r="J77" s="85"/>
      <c r="K77" s="85"/>
      <c r="L77" s="85"/>
      <c r="M77" s="85"/>
      <c r="N77" s="85"/>
      <c r="O77" s="249"/>
    </row>
    <row r="78" spans="1:15" ht="26.25" customHeight="1">
      <c r="A78" s="209"/>
      <c r="B78" s="212"/>
      <c r="C78" s="214"/>
      <c r="D78" s="214"/>
      <c r="E78" s="22" t="s">
        <v>16</v>
      </c>
      <c r="F78" s="123">
        <f>F118</f>
        <v>1900</v>
      </c>
      <c r="G78" s="123">
        <f>G118</f>
        <v>0</v>
      </c>
      <c r="H78" s="123">
        <f>H118</f>
        <v>0</v>
      </c>
      <c r="I78" s="123">
        <f>I118</f>
        <v>1794.44</v>
      </c>
      <c r="J78" s="123">
        <f>I78/F78%</f>
        <v>94.44421052631579</v>
      </c>
      <c r="K78" s="85">
        <f aca="true" t="shared" si="0" ref="K78:M79">K118</f>
        <v>1794.44</v>
      </c>
      <c r="L78" s="85">
        <f t="shared" si="0"/>
        <v>94.44421052631579</v>
      </c>
      <c r="M78" s="85">
        <f t="shared" si="0"/>
        <v>1900</v>
      </c>
      <c r="N78" s="85">
        <v>100</v>
      </c>
      <c r="O78" s="249"/>
    </row>
    <row r="79" spans="1:15" ht="26.25" customHeight="1">
      <c r="A79" s="209"/>
      <c r="B79" s="212"/>
      <c r="C79" s="214"/>
      <c r="D79" s="214"/>
      <c r="E79" s="23" t="s">
        <v>17</v>
      </c>
      <c r="F79" s="123">
        <f>F119</f>
        <v>1000</v>
      </c>
      <c r="G79" s="123"/>
      <c r="H79" s="87"/>
      <c r="I79" s="87"/>
      <c r="J79" s="87"/>
      <c r="K79" s="85">
        <f t="shared" si="0"/>
        <v>372.5</v>
      </c>
      <c r="L79" s="85">
        <f t="shared" si="0"/>
        <v>37.25</v>
      </c>
      <c r="M79" s="85">
        <f t="shared" si="0"/>
        <v>1000</v>
      </c>
      <c r="N79" s="85">
        <v>40</v>
      </c>
      <c r="O79" s="249"/>
    </row>
    <row r="80" spans="1:15" ht="26.25" customHeight="1">
      <c r="A80" s="209"/>
      <c r="B80" s="212"/>
      <c r="C80" s="214"/>
      <c r="D80" s="214"/>
      <c r="E80" s="21" t="s">
        <v>18</v>
      </c>
      <c r="F80" s="126">
        <f>F184</f>
        <v>6602.9</v>
      </c>
      <c r="G80" s="126">
        <f>G88+G96+G104+G112+G120+G128+G136+G144+G152+G160+G168</f>
        <v>1433.1200000000001</v>
      </c>
      <c r="H80" s="126">
        <f>G80/F80%</f>
        <v>21.70440261097397</v>
      </c>
      <c r="I80" s="126">
        <f>I88+I96+I104+I112+I120+I128+I136+I144+I152+I160+I168</f>
        <v>1843.27</v>
      </c>
      <c r="J80" s="126">
        <f>(I80+G80)/F80%</f>
        <v>49.62046979357556</v>
      </c>
      <c r="K80" s="85">
        <f>K88+K96+K104+K112+K120+K136+K144+K152+K160+K168+K128</f>
        <v>2844.7949</v>
      </c>
      <c r="L80" s="85">
        <f>K80/F80%</f>
        <v>43.084022172075905</v>
      </c>
      <c r="M80" s="85">
        <f>M88+M96+M104+M112+M120+M136+M144+M152+M160+M168+M128+M176</f>
        <v>6356.654900000001</v>
      </c>
      <c r="N80" s="85">
        <f>M80/F80%</f>
        <v>96.2706522891457</v>
      </c>
      <c r="O80" s="249"/>
    </row>
    <row r="81" spans="1:15" ht="26.25" customHeight="1">
      <c r="A81" s="210"/>
      <c r="B81" s="212"/>
      <c r="C81" s="215"/>
      <c r="D81" s="215"/>
      <c r="E81" s="23" t="s">
        <v>19</v>
      </c>
      <c r="F81" s="108"/>
      <c r="G81" s="108"/>
      <c r="H81" s="85"/>
      <c r="I81" s="85"/>
      <c r="J81" s="85"/>
      <c r="K81" s="85"/>
      <c r="L81" s="85"/>
      <c r="M81" s="85"/>
      <c r="N81" s="85"/>
      <c r="O81" s="308"/>
    </row>
    <row r="82" spans="1:15" ht="12.75" customHeight="1">
      <c r="A82" s="274"/>
      <c r="B82" s="237"/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8"/>
    </row>
    <row r="83" spans="1:15" ht="15">
      <c r="A83" s="208" t="s">
        <v>134</v>
      </c>
      <c r="B83" s="211" t="s">
        <v>32</v>
      </c>
      <c r="C83" s="213" t="s">
        <v>72</v>
      </c>
      <c r="D83" s="213" t="s">
        <v>101</v>
      </c>
      <c r="E83" s="49" t="s">
        <v>13</v>
      </c>
      <c r="F83" s="68">
        <f>SUM(F85:F89)</f>
        <v>136</v>
      </c>
      <c r="G83" s="68">
        <f>SUM(G85:G89)</f>
        <v>0</v>
      </c>
      <c r="H83" s="116">
        <f>G83/F83%</f>
        <v>0</v>
      </c>
      <c r="I83" s="85">
        <f>SUM(I85:I89)</f>
        <v>130</v>
      </c>
      <c r="J83" s="85">
        <f>SUM(J85:J89)</f>
        <v>95.58823529411764</v>
      </c>
      <c r="K83" s="85">
        <f>K88</f>
        <v>136</v>
      </c>
      <c r="L83" s="85">
        <f>L88</f>
        <v>99.99999999999999</v>
      </c>
      <c r="M83" s="85">
        <v>136</v>
      </c>
      <c r="N83" s="85">
        <f>L83</f>
        <v>99.99999999999999</v>
      </c>
      <c r="O83" s="307" t="s">
        <v>115</v>
      </c>
    </row>
    <row r="84" spans="1:15" ht="18" customHeight="1">
      <c r="A84" s="209"/>
      <c r="B84" s="212"/>
      <c r="C84" s="214"/>
      <c r="D84" s="214"/>
      <c r="E84" s="19" t="s">
        <v>14</v>
      </c>
      <c r="F84" s="114"/>
      <c r="G84" s="114"/>
      <c r="H84" s="86"/>
      <c r="I84" s="86"/>
      <c r="J84" s="86"/>
      <c r="K84" s="86"/>
      <c r="L84" s="86"/>
      <c r="M84" s="86"/>
      <c r="N84" s="86"/>
      <c r="O84" s="249"/>
    </row>
    <row r="85" spans="1:15" ht="26.25" customHeight="1">
      <c r="A85" s="209"/>
      <c r="B85" s="212"/>
      <c r="C85" s="214"/>
      <c r="D85" s="214"/>
      <c r="E85" s="21" t="s">
        <v>15</v>
      </c>
      <c r="F85" s="108"/>
      <c r="G85" s="108"/>
      <c r="H85" s="85"/>
      <c r="I85" s="85"/>
      <c r="J85" s="85"/>
      <c r="K85" s="85"/>
      <c r="L85" s="85"/>
      <c r="M85" s="85"/>
      <c r="N85" s="85"/>
      <c r="O85" s="249"/>
    </row>
    <row r="86" spans="1:15" ht="26.25" customHeight="1">
      <c r="A86" s="209"/>
      <c r="B86" s="212"/>
      <c r="C86" s="214"/>
      <c r="D86" s="214"/>
      <c r="E86" s="22" t="s">
        <v>16</v>
      </c>
      <c r="F86" s="108"/>
      <c r="G86" s="108"/>
      <c r="H86" s="85"/>
      <c r="I86" s="85"/>
      <c r="J86" s="85"/>
      <c r="K86" s="85"/>
      <c r="L86" s="85"/>
      <c r="M86" s="85"/>
      <c r="N86" s="85"/>
      <c r="O86" s="249"/>
    </row>
    <row r="87" spans="1:15" ht="26.25" customHeight="1">
      <c r="A87" s="209"/>
      <c r="B87" s="212"/>
      <c r="C87" s="214"/>
      <c r="D87" s="214"/>
      <c r="E87" s="23" t="s">
        <v>17</v>
      </c>
      <c r="F87" s="108"/>
      <c r="G87" s="108"/>
      <c r="H87" s="85"/>
      <c r="I87" s="85"/>
      <c r="J87" s="85"/>
      <c r="K87" s="85"/>
      <c r="L87" s="85"/>
      <c r="M87" s="85"/>
      <c r="N87" s="85"/>
      <c r="O87" s="249"/>
    </row>
    <row r="88" spans="1:15" ht="26.25" customHeight="1">
      <c r="A88" s="209"/>
      <c r="B88" s="212"/>
      <c r="C88" s="214"/>
      <c r="D88" s="214"/>
      <c r="E88" s="21" t="s">
        <v>18</v>
      </c>
      <c r="F88" s="126">
        <v>136</v>
      </c>
      <c r="G88" s="108">
        <v>0</v>
      </c>
      <c r="H88" s="116">
        <f>G88/F88%</f>
        <v>0</v>
      </c>
      <c r="I88" s="85">
        <v>130</v>
      </c>
      <c r="J88" s="85">
        <f>I88/F88%</f>
        <v>95.58823529411764</v>
      </c>
      <c r="K88" s="85">
        <v>136</v>
      </c>
      <c r="L88" s="85">
        <f>K88/F88%</f>
        <v>99.99999999999999</v>
      </c>
      <c r="M88" s="85">
        <v>136</v>
      </c>
      <c r="N88" s="85">
        <f>L88</f>
        <v>99.99999999999999</v>
      </c>
      <c r="O88" s="249"/>
    </row>
    <row r="89" spans="1:15" ht="26.25" customHeight="1">
      <c r="A89" s="210"/>
      <c r="B89" s="212"/>
      <c r="C89" s="215"/>
      <c r="D89" s="215"/>
      <c r="E89" s="23" t="s">
        <v>19</v>
      </c>
      <c r="F89" s="108"/>
      <c r="G89" s="108"/>
      <c r="H89" s="85"/>
      <c r="I89" s="85"/>
      <c r="J89" s="85"/>
      <c r="K89" s="85"/>
      <c r="L89" s="85"/>
      <c r="M89" s="85"/>
      <c r="N89" s="85"/>
      <c r="O89" s="308"/>
    </row>
    <row r="90" spans="1:15" ht="21.75" customHeight="1">
      <c r="A90" s="274" t="s">
        <v>179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8"/>
    </row>
    <row r="91" spans="1:15" ht="15" customHeight="1">
      <c r="A91" s="208" t="s">
        <v>144</v>
      </c>
      <c r="B91" s="213" t="s">
        <v>36</v>
      </c>
      <c r="C91" s="213" t="s">
        <v>72</v>
      </c>
      <c r="D91" s="268" t="s">
        <v>71</v>
      </c>
      <c r="E91" s="16" t="s">
        <v>13</v>
      </c>
      <c r="F91" s="68">
        <f>SUM(F93:F97)</f>
        <v>5</v>
      </c>
      <c r="G91" s="68">
        <f>SUM(G93:G97)</f>
        <v>0</v>
      </c>
      <c r="H91" s="68">
        <f>SUM(H93:H97)</f>
        <v>0</v>
      </c>
      <c r="I91" s="146">
        <f>SUM(I93:I97)</f>
        <v>0</v>
      </c>
      <c r="J91" s="68">
        <f>SUM(J93:J97)</f>
        <v>0</v>
      </c>
      <c r="K91" s="85">
        <f>K96</f>
        <v>5</v>
      </c>
      <c r="L91" s="85">
        <f>L96</f>
        <v>100</v>
      </c>
      <c r="M91" s="85">
        <v>5</v>
      </c>
      <c r="N91" s="85">
        <f>L91</f>
        <v>100</v>
      </c>
      <c r="O91" s="260"/>
    </row>
    <row r="92" spans="1:15" ht="18" customHeight="1">
      <c r="A92" s="239"/>
      <c r="B92" s="214"/>
      <c r="C92" s="214"/>
      <c r="D92" s="269"/>
      <c r="E92" s="19" t="s">
        <v>14</v>
      </c>
      <c r="F92" s="114"/>
      <c r="G92" s="114"/>
      <c r="H92" s="86"/>
      <c r="I92" s="86"/>
      <c r="J92" s="86"/>
      <c r="K92" s="86"/>
      <c r="L92" s="86"/>
      <c r="M92" s="86"/>
      <c r="N92" s="86"/>
      <c r="O92" s="261"/>
    </row>
    <row r="93" spans="1:15" ht="25.5" customHeight="1">
      <c r="A93" s="239"/>
      <c r="B93" s="214"/>
      <c r="C93" s="214"/>
      <c r="D93" s="269"/>
      <c r="E93" s="21" t="s">
        <v>15</v>
      </c>
      <c r="F93" s="108"/>
      <c r="G93" s="108"/>
      <c r="H93" s="85"/>
      <c r="I93" s="85"/>
      <c r="J93" s="85"/>
      <c r="K93" s="85"/>
      <c r="L93" s="85"/>
      <c r="M93" s="85"/>
      <c r="N93" s="85"/>
      <c r="O93" s="261"/>
    </row>
    <row r="94" spans="1:15" ht="25.5" customHeight="1">
      <c r="A94" s="239"/>
      <c r="B94" s="214"/>
      <c r="C94" s="214"/>
      <c r="D94" s="269"/>
      <c r="E94" s="22" t="s">
        <v>16</v>
      </c>
      <c r="F94" s="108"/>
      <c r="G94" s="108"/>
      <c r="H94" s="85"/>
      <c r="I94" s="85"/>
      <c r="J94" s="85"/>
      <c r="K94" s="85"/>
      <c r="L94" s="85"/>
      <c r="M94" s="85"/>
      <c r="N94" s="85"/>
      <c r="O94" s="261"/>
    </row>
    <row r="95" spans="1:15" ht="25.5" customHeight="1">
      <c r="A95" s="239"/>
      <c r="B95" s="214"/>
      <c r="C95" s="214"/>
      <c r="D95" s="269"/>
      <c r="E95" s="23" t="s">
        <v>17</v>
      </c>
      <c r="F95" s="108"/>
      <c r="G95" s="108"/>
      <c r="H95" s="85"/>
      <c r="I95" s="85"/>
      <c r="J95" s="85"/>
      <c r="K95" s="85"/>
      <c r="L95" s="85"/>
      <c r="M95" s="85"/>
      <c r="N95" s="85"/>
      <c r="O95" s="261"/>
    </row>
    <row r="96" spans="1:15" ht="25.5" customHeight="1">
      <c r="A96" s="239"/>
      <c r="B96" s="214"/>
      <c r="C96" s="214"/>
      <c r="D96" s="269"/>
      <c r="E96" s="21" t="s">
        <v>18</v>
      </c>
      <c r="F96" s="115">
        <v>5</v>
      </c>
      <c r="G96" s="108">
        <v>0</v>
      </c>
      <c r="H96" s="116">
        <f>G96/F96%</f>
        <v>0</v>
      </c>
      <c r="I96" s="85">
        <v>0</v>
      </c>
      <c r="J96" s="85">
        <v>0</v>
      </c>
      <c r="K96" s="85">
        <v>5</v>
      </c>
      <c r="L96" s="85">
        <f>K96/F96%</f>
        <v>100</v>
      </c>
      <c r="M96" s="85">
        <v>5</v>
      </c>
      <c r="N96" s="85">
        <f>L96</f>
        <v>100</v>
      </c>
      <c r="O96" s="261"/>
    </row>
    <row r="97" spans="1:15" ht="25.5" customHeight="1">
      <c r="A97" s="240"/>
      <c r="B97" s="215"/>
      <c r="C97" s="215"/>
      <c r="D97" s="270"/>
      <c r="E97" s="23" t="s">
        <v>19</v>
      </c>
      <c r="F97" s="108"/>
      <c r="G97" s="108"/>
      <c r="H97" s="85"/>
      <c r="I97" s="85"/>
      <c r="J97" s="85"/>
      <c r="K97" s="85"/>
      <c r="L97" s="85"/>
      <c r="M97" s="85"/>
      <c r="N97" s="85"/>
      <c r="O97" s="262"/>
    </row>
    <row r="98" spans="1:15" ht="17.25" customHeight="1">
      <c r="A98" s="274" t="s">
        <v>161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8"/>
    </row>
    <row r="99" spans="1:15" ht="15">
      <c r="A99" s="208" t="s">
        <v>145</v>
      </c>
      <c r="B99" s="213" t="s">
        <v>104</v>
      </c>
      <c r="C99" s="213" t="s">
        <v>72</v>
      </c>
      <c r="D99" s="268" t="s">
        <v>71</v>
      </c>
      <c r="E99" s="16" t="s">
        <v>13</v>
      </c>
      <c r="F99" s="68">
        <f>SUM(F101:F105)</f>
        <v>99.68</v>
      </c>
      <c r="G99" s="68">
        <f>SUM(G101:G105)</f>
        <v>0</v>
      </c>
      <c r="H99" s="116">
        <f>G99/F99%</f>
        <v>0</v>
      </c>
      <c r="I99" s="85">
        <v>0</v>
      </c>
      <c r="J99" s="85">
        <v>0</v>
      </c>
      <c r="K99" s="88">
        <v>99.68</v>
      </c>
      <c r="L99" s="85">
        <f>L104</f>
        <v>100</v>
      </c>
      <c r="M99" s="85">
        <f>M104</f>
        <v>99.68</v>
      </c>
      <c r="N99" s="85">
        <f>N104</f>
        <v>100</v>
      </c>
      <c r="O99" s="271"/>
    </row>
    <row r="100" spans="1:15" ht="18" customHeight="1">
      <c r="A100" s="239"/>
      <c r="B100" s="214"/>
      <c r="C100" s="214"/>
      <c r="D100" s="269"/>
      <c r="E100" s="19" t="s">
        <v>14</v>
      </c>
      <c r="F100" s="114"/>
      <c r="G100" s="114"/>
      <c r="H100" s="86"/>
      <c r="I100" s="86"/>
      <c r="J100" s="86"/>
      <c r="K100" s="86"/>
      <c r="L100" s="86"/>
      <c r="M100" s="86"/>
      <c r="N100" s="86"/>
      <c r="O100" s="272"/>
    </row>
    <row r="101" spans="1:15" ht="24" customHeight="1">
      <c r="A101" s="239"/>
      <c r="B101" s="214"/>
      <c r="C101" s="214"/>
      <c r="D101" s="269"/>
      <c r="E101" s="21" t="s">
        <v>15</v>
      </c>
      <c r="F101" s="108"/>
      <c r="G101" s="108"/>
      <c r="H101" s="85"/>
      <c r="I101" s="85"/>
      <c r="J101" s="85"/>
      <c r="K101" s="85"/>
      <c r="L101" s="85"/>
      <c r="M101" s="85"/>
      <c r="N101" s="85"/>
      <c r="O101" s="272"/>
    </row>
    <row r="102" spans="1:15" ht="39.75" customHeight="1">
      <c r="A102" s="239"/>
      <c r="B102" s="214"/>
      <c r="C102" s="214"/>
      <c r="D102" s="269"/>
      <c r="E102" s="22" t="s">
        <v>16</v>
      </c>
      <c r="F102" s="108"/>
      <c r="G102" s="108"/>
      <c r="H102" s="85"/>
      <c r="I102" s="85"/>
      <c r="J102" s="85"/>
      <c r="K102" s="85"/>
      <c r="L102" s="85"/>
      <c r="M102" s="85"/>
      <c r="N102" s="85"/>
      <c r="O102" s="272"/>
    </row>
    <row r="103" spans="1:15" ht="39.75" customHeight="1">
      <c r="A103" s="239"/>
      <c r="B103" s="214"/>
      <c r="C103" s="214"/>
      <c r="D103" s="269"/>
      <c r="E103" s="23" t="s">
        <v>17</v>
      </c>
      <c r="F103" s="108"/>
      <c r="G103" s="108"/>
      <c r="H103" s="85"/>
      <c r="I103" s="85"/>
      <c r="J103" s="85"/>
      <c r="K103" s="85"/>
      <c r="L103" s="85"/>
      <c r="M103" s="85"/>
      <c r="N103" s="85"/>
      <c r="O103" s="272"/>
    </row>
    <row r="104" spans="1:15" ht="23.25" customHeight="1">
      <c r="A104" s="239"/>
      <c r="B104" s="214"/>
      <c r="C104" s="214"/>
      <c r="D104" s="269"/>
      <c r="E104" s="21" t="s">
        <v>18</v>
      </c>
      <c r="F104" s="115">
        <v>99.68</v>
      </c>
      <c r="G104" s="108">
        <v>0</v>
      </c>
      <c r="H104" s="116">
        <f>G104/F104%</f>
        <v>0</v>
      </c>
      <c r="I104" s="85">
        <v>0</v>
      </c>
      <c r="J104" s="85">
        <v>0</v>
      </c>
      <c r="K104" s="88">
        <v>99.68</v>
      </c>
      <c r="L104" s="85">
        <f>K104/F104%</f>
        <v>100</v>
      </c>
      <c r="M104" s="88">
        <v>99.68</v>
      </c>
      <c r="N104" s="85">
        <f>L104</f>
        <v>100</v>
      </c>
      <c r="O104" s="272"/>
    </row>
    <row r="105" spans="1:15" ht="29.25" customHeight="1">
      <c r="A105" s="240"/>
      <c r="B105" s="215"/>
      <c r="C105" s="215"/>
      <c r="D105" s="270"/>
      <c r="E105" s="23" t="s">
        <v>19</v>
      </c>
      <c r="F105" s="108"/>
      <c r="G105" s="108"/>
      <c r="H105" s="85"/>
      <c r="I105" s="85"/>
      <c r="J105" s="85"/>
      <c r="K105" s="85"/>
      <c r="L105" s="85"/>
      <c r="M105" s="85"/>
      <c r="N105" s="85"/>
      <c r="O105" s="273"/>
    </row>
    <row r="106" spans="1:15" ht="27" customHeight="1">
      <c r="A106" s="274" t="s">
        <v>162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8"/>
    </row>
    <row r="107" spans="1:15" ht="30" customHeight="1">
      <c r="A107" s="208" t="s">
        <v>146</v>
      </c>
      <c r="B107" s="211" t="s">
        <v>37</v>
      </c>
      <c r="C107" s="213" t="s">
        <v>43</v>
      </c>
      <c r="D107" s="213" t="s">
        <v>59</v>
      </c>
      <c r="E107" s="49" t="s">
        <v>13</v>
      </c>
      <c r="F107" s="68">
        <f>SUM(F109:F113)</f>
        <v>637.45</v>
      </c>
      <c r="G107" s="68">
        <f>SUM(G109:G113)</f>
        <v>0</v>
      </c>
      <c r="H107" s="85">
        <f>G107/F107%</f>
        <v>0</v>
      </c>
      <c r="I107" s="85">
        <f>SUM(I109:I113)</f>
        <v>259.21999999999997</v>
      </c>
      <c r="J107" s="85">
        <f>SUM(J109:J113)</f>
        <v>40.66515020785943</v>
      </c>
      <c r="K107" s="18">
        <f>K112</f>
        <v>535.22</v>
      </c>
      <c r="L107" s="18">
        <f>L112</f>
        <v>83.96266373833242</v>
      </c>
      <c r="M107" s="85">
        <f>M112</f>
        <v>637.45</v>
      </c>
      <c r="N107" s="85">
        <f>N112</f>
        <v>100</v>
      </c>
      <c r="O107" s="256"/>
    </row>
    <row r="108" spans="1:15" ht="15" customHeight="1">
      <c r="A108" s="209"/>
      <c r="B108" s="212"/>
      <c r="C108" s="214"/>
      <c r="D108" s="214"/>
      <c r="E108" s="19" t="s">
        <v>14</v>
      </c>
      <c r="F108" s="90"/>
      <c r="G108" s="90"/>
      <c r="H108" s="86"/>
      <c r="I108" s="86"/>
      <c r="J108" s="86"/>
      <c r="K108" s="20"/>
      <c r="L108" s="20"/>
      <c r="M108" s="86"/>
      <c r="N108" s="86"/>
      <c r="O108" s="256"/>
    </row>
    <row r="109" spans="1:15" ht="30" customHeight="1">
      <c r="A109" s="209"/>
      <c r="B109" s="212"/>
      <c r="C109" s="214"/>
      <c r="D109" s="214"/>
      <c r="E109" s="21" t="s">
        <v>15</v>
      </c>
      <c r="F109" s="88"/>
      <c r="G109" s="88"/>
      <c r="H109" s="85"/>
      <c r="I109" s="85"/>
      <c r="J109" s="85"/>
      <c r="K109" s="18"/>
      <c r="L109" s="18"/>
      <c r="M109" s="85"/>
      <c r="N109" s="85"/>
      <c r="O109" s="256"/>
    </row>
    <row r="110" spans="1:15" ht="42" customHeight="1">
      <c r="A110" s="209"/>
      <c r="B110" s="212"/>
      <c r="C110" s="214"/>
      <c r="D110" s="214"/>
      <c r="E110" s="22" t="s">
        <v>16</v>
      </c>
      <c r="F110" s="88"/>
      <c r="G110" s="88"/>
      <c r="H110" s="85"/>
      <c r="I110" s="85"/>
      <c r="J110" s="85"/>
      <c r="K110" s="18"/>
      <c r="L110" s="18"/>
      <c r="M110" s="85"/>
      <c r="N110" s="85"/>
      <c r="O110" s="256"/>
    </row>
    <row r="111" spans="1:15" ht="27" customHeight="1">
      <c r="A111" s="209"/>
      <c r="B111" s="212"/>
      <c r="C111" s="214"/>
      <c r="D111" s="214"/>
      <c r="E111" s="51" t="s">
        <v>17</v>
      </c>
      <c r="F111" s="88"/>
      <c r="G111" s="88"/>
      <c r="H111" s="85"/>
      <c r="I111" s="85"/>
      <c r="J111" s="85"/>
      <c r="K111" s="18"/>
      <c r="L111" s="18"/>
      <c r="M111" s="85"/>
      <c r="N111" s="85"/>
      <c r="O111" s="256"/>
    </row>
    <row r="112" spans="1:15" ht="22.5" customHeight="1">
      <c r="A112" s="209"/>
      <c r="B112" s="212"/>
      <c r="C112" s="214"/>
      <c r="D112" s="214"/>
      <c r="E112" s="21" t="s">
        <v>18</v>
      </c>
      <c r="F112" s="126">
        <v>637.45</v>
      </c>
      <c r="G112" s="89">
        <v>0</v>
      </c>
      <c r="H112" s="87">
        <f>G112/F112%</f>
        <v>0</v>
      </c>
      <c r="I112" s="85">
        <f>159.23+99.99</f>
        <v>259.21999999999997</v>
      </c>
      <c r="J112" s="85">
        <f>I112/F112%</f>
        <v>40.66515020785943</v>
      </c>
      <c r="K112" s="18">
        <f>I112+276</f>
        <v>535.22</v>
      </c>
      <c r="L112" s="18">
        <f>K112/F112%</f>
        <v>83.96266373833242</v>
      </c>
      <c r="M112" s="85">
        <v>637.45</v>
      </c>
      <c r="N112" s="85">
        <v>100</v>
      </c>
      <c r="O112" s="256"/>
    </row>
    <row r="113" spans="1:15" ht="27" customHeight="1">
      <c r="A113" s="210"/>
      <c r="B113" s="212"/>
      <c r="C113" s="215"/>
      <c r="D113" s="215"/>
      <c r="E113" s="23" t="s">
        <v>19</v>
      </c>
      <c r="F113" s="88"/>
      <c r="G113" s="88"/>
      <c r="H113" s="85"/>
      <c r="I113" s="85"/>
      <c r="J113" s="85"/>
      <c r="K113" s="18"/>
      <c r="L113" s="18"/>
      <c r="M113" s="18"/>
      <c r="N113" s="18"/>
      <c r="O113" s="256"/>
    </row>
    <row r="114" spans="1:15" ht="45" customHeight="1">
      <c r="A114" s="314" t="s">
        <v>180</v>
      </c>
      <c r="B114" s="315"/>
      <c r="C114" s="315"/>
      <c r="D114" s="315"/>
      <c r="E114" s="315"/>
      <c r="F114" s="315"/>
      <c r="G114" s="315"/>
      <c r="H114" s="315"/>
      <c r="I114" s="315"/>
      <c r="J114" s="315"/>
      <c r="K114" s="315"/>
      <c r="L114" s="315"/>
      <c r="M114" s="315"/>
      <c r="N114" s="315"/>
      <c r="O114" s="316"/>
    </row>
    <row r="115" spans="1:15" ht="14.25" customHeight="1">
      <c r="A115" s="208" t="s">
        <v>147</v>
      </c>
      <c r="B115" s="211" t="s">
        <v>105</v>
      </c>
      <c r="C115" s="213" t="s">
        <v>43</v>
      </c>
      <c r="D115" s="213" t="s">
        <v>176</v>
      </c>
      <c r="E115" s="49" t="s">
        <v>13</v>
      </c>
      <c r="F115" s="68">
        <f>SUM(F117:F121)</f>
        <v>2919.19</v>
      </c>
      <c r="G115" s="68">
        <f>SUM(G117:G121)</f>
        <v>0</v>
      </c>
      <c r="H115" s="87">
        <f>G115/F115%</f>
        <v>0</v>
      </c>
      <c r="I115" s="85">
        <f>SUM(I117:I121)</f>
        <v>1813.63</v>
      </c>
      <c r="J115" s="85">
        <f>SUM(J117:J121)</f>
        <v>194.44421052631577</v>
      </c>
      <c r="K115" s="85">
        <f>SUM(K117:K121)</f>
        <v>2186.13</v>
      </c>
      <c r="L115" s="85">
        <f>K115/F115%</f>
        <v>74.88823954590143</v>
      </c>
      <c r="M115" s="88">
        <f>M118+M119+M120</f>
        <v>2919.19</v>
      </c>
      <c r="N115" s="85">
        <f>M115/F115%</f>
        <v>100</v>
      </c>
      <c r="O115" s="266"/>
    </row>
    <row r="116" spans="1:15" ht="15">
      <c r="A116" s="209"/>
      <c r="B116" s="212"/>
      <c r="C116" s="214"/>
      <c r="D116" s="214"/>
      <c r="E116" s="19" t="s">
        <v>14</v>
      </c>
      <c r="F116" s="90"/>
      <c r="G116" s="90"/>
      <c r="H116" s="86"/>
      <c r="I116" s="86"/>
      <c r="J116" s="86"/>
      <c r="K116" s="86"/>
      <c r="L116" s="86"/>
      <c r="M116" s="86"/>
      <c r="N116" s="86"/>
      <c r="O116" s="267"/>
    </row>
    <row r="117" spans="1:15" ht="27" customHeight="1">
      <c r="A117" s="209"/>
      <c r="B117" s="212"/>
      <c r="C117" s="214"/>
      <c r="D117" s="214"/>
      <c r="E117" s="21" t="s">
        <v>15</v>
      </c>
      <c r="F117" s="88"/>
      <c r="G117" s="88"/>
      <c r="H117" s="85"/>
      <c r="I117" s="85"/>
      <c r="J117" s="85"/>
      <c r="K117" s="85"/>
      <c r="L117" s="85"/>
      <c r="M117" s="85"/>
      <c r="N117" s="85"/>
      <c r="O117" s="267"/>
    </row>
    <row r="118" spans="1:15" ht="30" customHeight="1">
      <c r="A118" s="209"/>
      <c r="B118" s="212"/>
      <c r="C118" s="214"/>
      <c r="D118" s="214"/>
      <c r="E118" s="22" t="s">
        <v>16</v>
      </c>
      <c r="F118" s="88">
        <v>1900</v>
      </c>
      <c r="G118" s="88">
        <v>0</v>
      </c>
      <c r="H118" s="85">
        <v>0</v>
      </c>
      <c r="I118" s="85">
        <v>1794.44</v>
      </c>
      <c r="J118" s="85">
        <f>I118/F118%</f>
        <v>94.44421052631579</v>
      </c>
      <c r="K118" s="85">
        <v>1794.44</v>
      </c>
      <c r="L118" s="85">
        <f>J118</f>
        <v>94.44421052631579</v>
      </c>
      <c r="M118" s="85">
        <v>1900</v>
      </c>
      <c r="N118" s="85">
        <v>100</v>
      </c>
      <c r="O118" s="267"/>
    </row>
    <row r="119" spans="1:15" ht="40.5" customHeight="1">
      <c r="A119" s="209"/>
      <c r="B119" s="212"/>
      <c r="C119" s="214"/>
      <c r="D119" s="214"/>
      <c r="E119" s="23" t="s">
        <v>17</v>
      </c>
      <c r="F119" s="88">
        <v>1000</v>
      </c>
      <c r="G119" s="88"/>
      <c r="H119" s="85"/>
      <c r="I119" s="85"/>
      <c r="J119" s="85"/>
      <c r="K119" s="85">
        <v>372.5</v>
      </c>
      <c r="L119" s="85">
        <f>K119/F119%</f>
        <v>37.25</v>
      </c>
      <c r="M119" s="85">
        <v>1000</v>
      </c>
      <c r="N119" s="85">
        <v>100</v>
      </c>
      <c r="O119" s="267"/>
    </row>
    <row r="120" spans="1:15" ht="31.5" customHeight="1">
      <c r="A120" s="209"/>
      <c r="B120" s="212"/>
      <c r="C120" s="214"/>
      <c r="D120" s="214"/>
      <c r="E120" s="21" t="s">
        <v>18</v>
      </c>
      <c r="F120" s="127">
        <v>19.19</v>
      </c>
      <c r="G120" s="89">
        <v>0</v>
      </c>
      <c r="H120" s="87">
        <f>G120/F120%</f>
        <v>0</v>
      </c>
      <c r="I120" s="85">
        <v>19.19</v>
      </c>
      <c r="J120" s="85">
        <f>I120/F120%</f>
        <v>100</v>
      </c>
      <c r="K120" s="85">
        <f>I120</f>
        <v>19.19</v>
      </c>
      <c r="L120" s="85">
        <f>J120</f>
        <v>100</v>
      </c>
      <c r="M120" s="88">
        <f>K120</f>
        <v>19.19</v>
      </c>
      <c r="N120" s="85">
        <f>L120</f>
        <v>100</v>
      </c>
      <c r="O120" s="267"/>
    </row>
    <row r="121" spans="1:15" ht="30.75" customHeight="1">
      <c r="A121" s="210"/>
      <c r="B121" s="212"/>
      <c r="C121" s="215"/>
      <c r="D121" s="215"/>
      <c r="E121" s="23" t="s">
        <v>19</v>
      </c>
      <c r="F121" s="88"/>
      <c r="G121" s="88"/>
      <c r="H121" s="85"/>
      <c r="I121" s="85"/>
      <c r="J121" s="85"/>
      <c r="K121" s="85"/>
      <c r="L121" s="85"/>
      <c r="M121" s="85"/>
      <c r="N121" s="85"/>
      <c r="O121" s="267"/>
    </row>
    <row r="122" spans="1:15" ht="43.5" customHeight="1">
      <c r="A122" s="263" t="s">
        <v>196</v>
      </c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5"/>
    </row>
    <row r="123" spans="1:15" ht="15">
      <c r="A123" s="208" t="s">
        <v>148</v>
      </c>
      <c r="B123" s="213" t="s">
        <v>46</v>
      </c>
      <c r="C123" s="213" t="s">
        <v>73</v>
      </c>
      <c r="D123" s="309" t="s">
        <v>83</v>
      </c>
      <c r="E123" s="16" t="s">
        <v>13</v>
      </c>
      <c r="F123" s="68">
        <f>SUM(F125:F129)</f>
        <v>84.89</v>
      </c>
      <c r="G123" s="68">
        <f>SUM(G125:G129)</f>
        <v>84.89</v>
      </c>
      <c r="H123" s="85">
        <f>G123/F123%</f>
        <v>100</v>
      </c>
      <c r="I123" s="85">
        <f>SUM(I125:I129)</f>
        <v>84.89</v>
      </c>
      <c r="J123" s="85">
        <f>SUM(J125:J129)</f>
        <v>100</v>
      </c>
      <c r="K123" s="85">
        <f>K128</f>
        <v>84.89</v>
      </c>
      <c r="L123" s="85">
        <f>L128</f>
        <v>100</v>
      </c>
      <c r="M123" s="85">
        <f>M128</f>
        <v>84.89</v>
      </c>
      <c r="N123" s="85">
        <f>N128</f>
        <v>100</v>
      </c>
      <c r="O123" s="217"/>
    </row>
    <row r="124" spans="1:15" ht="16.5" customHeight="1">
      <c r="A124" s="239"/>
      <c r="B124" s="214"/>
      <c r="C124" s="214"/>
      <c r="D124" s="214"/>
      <c r="E124" s="19" t="s">
        <v>14</v>
      </c>
      <c r="F124" s="90"/>
      <c r="G124" s="90"/>
      <c r="H124" s="86"/>
      <c r="I124" s="86"/>
      <c r="J124" s="86"/>
      <c r="K124" s="86"/>
      <c r="L124" s="86"/>
      <c r="M124" s="86"/>
      <c r="N124" s="86"/>
      <c r="O124" s="217"/>
    </row>
    <row r="125" spans="1:15" ht="18.75" customHeight="1">
      <c r="A125" s="239"/>
      <c r="B125" s="214"/>
      <c r="C125" s="214"/>
      <c r="D125" s="214"/>
      <c r="E125" s="21" t="s">
        <v>15</v>
      </c>
      <c r="F125" s="88"/>
      <c r="G125" s="88"/>
      <c r="H125" s="85"/>
      <c r="I125" s="85"/>
      <c r="J125" s="85"/>
      <c r="K125" s="85"/>
      <c r="L125" s="85"/>
      <c r="M125" s="85"/>
      <c r="N125" s="128"/>
      <c r="O125" s="217"/>
    </row>
    <row r="126" spans="1:15" ht="27.75" customHeight="1">
      <c r="A126" s="239"/>
      <c r="B126" s="214"/>
      <c r="C126" s="214"/>
      <c r="D126" s="214"/>
      <c r="E126" s="22" t="s">
        <v>16</v>
      </c>
      <c r="F126" s="88"/>
      <c r="G126" s="88"/>
      <c r="H126" s="85"/>
      <c r="I126" s="85"/>
      <c r="J126" s="85"/>
      <c r="K126" s="85"/>
      <c r="L126" s="85"/>
      <c r="M126" s="85"/>
      <c r="N126" s="128"/>
      <c r="O126" s="217"/>
    </row>
    <row r="127" spans="1:15" ht="27" customHeight="1">
      <c r="A127" s="239"/>
      <c r="B127" s="214"/>
      <c r="C127" s="214"/>
      <c r="D127" s="214"/>
      <c r="E127" s="23" t="s">
        <v>17</v>
      </c>
      <c r="F127" s="88"/>
      <c r="G127" s="88"/>
      <c r="H127" s="85"/>
      <c r="I127" s="85"/>
      <c r="J127" s="85"/>
      <c r="K127" s="85"/>
      <c r="L127" s="85"/>
      <c r="M127" s="85"/>
      <c r="N127" s="128"/>
      <c r="O127" s="217"/>
    </row>
    <row r="128" spans="1:15" ht="25.5" customHeight="1">
      <c r="A128" s="239"/>
      <c r="B128" s="214"/>
      <c r="C128" s="214"/>
      <c r="D128" s="214"/>
      <c r="E128" s="21" t="s">
        <v>18</v>
      </c>
      <c r="F128" s="113">
        <v>84.89</v>
      </c>
      <c r="G128" s="89">
        <v>84.89</v>
      </c>
      <c r="H128" s="87">
        <f>G128/F128%</f>
        <v>100</v>
      </c>
      <c r="I128" s="89">
        <v>84.89</v>
      </c>
      <c r="J128" s="87">
        <v>100</v>
      </c>
      <c r="K128" s="89">
        <v>84.89</v>
      </c>
      <c r="L128" s="87">
        <v>100</v>
      </c>
      <c r="M128" s="89">
        <v>84.89</v>
      </c>
      <c r="N128" s="87">
        <v>100</v>
      </c>
      <c r="O128" s="217"/>
    </row>
    <row r="129" spans="1:15" ht="25.5" customHeight="1">
      <c r="A129" s="239"/>
      <c r="B129" s="214"/>
      <c r="C129" s="214"/>
      <c r="D129" s="214"/>
      <c r="E129" s="22" t="s">
        <v>19</v>
      </c>
      <c r="F129" s="129"/>
      <c r="G129" s="129"/>
      <c r="H129" s="98"/>
      <c r="I129" s="98"/>
      <c r="J129" s="98"/>
      <c r="K129" s="98"/>
      <c r="L129" s="98"/>
      <c r="M129" s="98"/>
      <c r="N129" s="130"/>
      <c r="O129" s="217"/>
    </row>
    <row r="130" spans="1:15" ht="18" customHeight="1">
      <c r="A130" s="278" t="s">
        <v>116</v>
      </c>
      <c r="B130" s="279"/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80"/>
    </row>
    <row r="131" spans="1:15" ht="25.5" customHeight="1">
      <c r="A131" s="239" t="s">
        <v>149</v>
      </c>
      <c r="B131" s="215" t="s">
        <v>38</v>
      </c>
      <c r="C131" s="214" t="s">
        <v>74</v>
      </c>
      <c r="D131" s="214" t="s">
        <v>86</v>
      </c>
      <c r="E131" s="109" t="s">
        <v>13</v>
      </c>
      <c r="F131" s="132">
        <f>SUM(F133:F137)</f>
        <v>4235.04</v>
      </c>
      <c r="G131" s="132">
        <f>SUM(G133:G137)</f>
        <v>1348.23</v>
      </c>
      <c r="H131" s="136">
        <f>G131/F131%</f>
        <v>31.83511844043976</v>
      </c>
      <c r="I131" s="102">
        <f>I136</f>
        <v>939.94</v>
      </c>
      <c r="J131" s="102">
        <f>SUM(J133:J137)</f>
        <v>22.19435943934414</v>
      </c>
      <c r="K131" s="102">
        <f>K136</f>
        <v>1492.12</v>
      </c>
      <c r="L131" s="102">
        <f>L136</f>
        <v>35.23272507461559</v>
      </c>
      <c r="M131" s="102">
        <f>M136</f>
        <v>3989.15</v>
      </c>
      <c r="N131" s="102">
        <f>N136</f>
        <v>94.19391552382032</v>
      </c>
      <c r="O131" s="297" t="s">
        <v>192</v>
      </c>
    </row>
    <row r="132" spans="1:15" ht="15" customHeight="1">
      <c r="A132" s="209"/>
      <c r="B132" s="212"/>
      <c r="C132" s="214"/>
      <c r="D132" s="214"/>
      <c r="E132" s="19" t="s">
        <v>14</v>
      </c>
      <c r="F132" s="90"/>
      <c r="G132" s="90"/>
      <c r="H132" s="86"/>
      <c r="I132" s="86"/>
      <c r="J132" s="86"/>
      <c r="K132" s="86"/>
      <c r="L132" s="86"/>
      <c r="M132" s="86"/>
      <c r="N132" s="86"/>
      <c r="O132" s="297"/>
    </row>
    <row r="133" spans="1:15" ht="20.25" customHeight="1">
      <c r="A133" s="209"/>
      <c r="B133" s="212"/>
      <c r="C133" s="214"/>
      <c r="D133" s="214"/>
      <c r="E133" s="21" t="s">
        <v>15</v>
      </c>
      <c r="F133" s="88"/>
      <c r="G133" s="88"/>
      <c r="H133" s="85"/>
      <c r="I133" s="85"/>
      <c r="J133" s="85"/>
      <c r="K133" s="85"/>
      <c r="L133" s="85"/>
      <c r="M133" s="85"/>
      <c r="N133" s="85"/>
      <c r="O133" s="297"/>
    </row>
    <row r="134" spans="1:15" ht="18" customHeight="1">
      <c r="A134" s="209"/>
      <c r="B134" s="212"/>
      <c r="C134" s="214"/>
      <c r="D134" s="214"/>
      <c r="E134" s="50" t="s">
        <v>16</v>
      </c>
      <c r="F134" s="88"/>
      <c r="G134" s="88"/>
      <c r="H134" s="85"/>
      <c r="I134" s="85"/>
      <c r="J134" s="85"/>
      <c r="K134" s="85"/>
      <c r="L134" s="85"/>
      <c r="M134" s="85"/>
      <c r="N134" s="85"/>
      <c r="O134" s="297"/>
    </row>
    <row r="135" spans="1:15" ht="27" customHeight="1">
      <c r="A135" s="209"/>
      <c r="B135" s="212"/>
      <c r="C135" s="214"/>
      <c r="D135" s="214"/>
      <c r="E135" s="23" t="s">
        <v>17</v>
      </c>
      <c r="F135" s="88"/>
      <c r="G135" s="88"/>
      <c r="H135" s="85"/>
      <c r="I135" s="85"/>
      <c r="J135" s="85"/>
      <c r="K135" s="85"/>
      <c r="L135" s="85"/>
      <c r="M135" s="85"/>
      <c r="N135" s="85"/>
      <c r="O135" s="297"/>
    </row>
    <row r="136" spans="1:15" ht="24" customHeight="1">
      <c r="A136" s="209"/>
      <c r="B136" s="212"/>
      <c r="C136" s="214"/>
      <c r="D136" s="214"/>
      <c r="E136" s="21" t="s">
        <v>18</v>
      </c>
      <c r="F136" s="127">
        <v>4235.04</v>
      </c>
      <c r="G136" s="137">
        <v>1348.23</v>
      </c>
      <c r="H136" s="87">
        <f>G136/F136%</f>
        <v>31.83511844043976</v>
      </c>
      <c r="I136" s="87">
        <v>939.94</v>
      </c>
      <c r="J136" s="87">
        <f>I136/F136%</f>
        <v>22.19435943934414</v>
      </c>
      <c r="K136" s="85">
        <f>I136+552.18</f>
        <v>1492.12</v>
      </c>
      <c r="L136" s="85">
        <f>K136/F136%</f>
        <v>35.23272507461559</v>
      </c>
      <c r="M136" s="85">
        <v>3989.15</v>
      </c>
      <c r="N136" s="85">
        <f>M136/F136%</f>
        <v>94.19391552382032</v>
      </c>
      <c r="O136" s="297"/>
    </row>
    <row r="137" spans="1:15" ht="30.75" customHeight="1">
      <c r="A137" s="210"/>
      <c r="B137" s="212"/>
      <c r="C137" s="215"/>
      <c r="D137" s="215"/>
      <c r="E137" s="23" t="s">
        <v>19</v>
      </c>
      <c r="F137" s="88"/>
      <c r="G137" s="88"/>
      <c r="H137" s="85"/>
      <c r="I137" s="85"/>
      <c r="J137" s="85"/>
      <c r="K137" s="85"/>
      <c r="L137" s="85"/>
      <c r="M137" s="85"/>
      <c r="N137" s="85"/>
      <c r="O137" s="297"/>
    </row>
    <row r="138" spans="1:15" ht="34.5" customHeight="1">
      <c r="A138" s="310" t="s">
        <v>117</v>
      </c>
      <c r="B138" s="311"/>
      <c r="C138" s="311"/>
      <c r="D138" s="311"/>
      <c r="E138" s="311"/>
      <c r="F138" s="311"/>
      <c r="G138" s="311"/>
      <c r="H138" s="311"/>
      <c r="I138" s="311"/>
      <c r="J138" s="311"/>
      <c r="K138" s="311"/>
      <c r="L138" s="311"/>
      <c r="M138" s="311"/>
      <c r="N138" s="311"/>
      <c r="O138" s="312"/>
    </row>
    <row r="139" spans="1:15" ht="30.75" customHeight="1">
      <c r="A139" s="208" t="s">
        <v>150</v>
      </c>
      <c r="B139" s="213" t="s">
        <v>106</v>
      </c>
      <c r="C139" s="213" t="s">
        <v>70</v>
      </c>
      <c r="D139" s="213" t="s">
        <v>71</v>
      </c>
      <c r="E139" s="16" t="s">
        <v>13</v>
      </c>
      <c r="F139" s="68">
        <f>SUM(F141:F145)</f>
        <v>39.84</v>
      </c>
      <c r="G139" s="68">
        <f>SUM(G141:G145)</f>
        <v>0</v>
      </c>
      <c r="H139" s="85">
        <f>G139/F139%</f>
        <v>0</v>
      </c>
      <c r="I139" s="88">
        <f>SUM(I141:I145)</f>
        <v>0</v>
      </c>
      <c r="J139" s="88">
        <f>SUM(J141:J145)</f>
        <v>0</v>
      </c>
      <c r="K139" s="88">
        <f>K144</f>
        <v>39.8349</v>
      </c>
      <c r="L139" s="85">
        <f>L144</f>
        <v>99.9871987951807</v>
      </c>
      <c r="M139" s="85">
        <f>M144</f>
        <v>39.8349</v>
      </c>
      <c r="N139" s="85">
        <f>N144</f>
        <v>100</v>
      </c>
      <c r="O139" s="296"/>
    </row>
    <row r="140" spans="1:15" ht="16.5" customHeight="1">
      <c r="A140" s="239"/>
      <c r="B140" s="214"/>
      <c r="C140" s="214"/>
      <c r="D140" s="214"/>
      <c r="E140" s="19" t="s">
        <v>14</v>
      </c>
      <c r="F140" s="114"/>
      <c r="G140" s="90"/>
      <c r="H140" s="86"/>
      <c r="I140" s="86"/>
      <c r="J140" s="86"/>
      <c r="K140" s="86"/>
      <c r="L140" s="86"/>
      <c r="M140" s="86"/>
      <c r="N140" s="86"/>
      <c r="O140" s="296"/>
    </row>
    <row r="141" spans="1:15" ht="26.25" customHeight="1">
      <c r="A141" s="239"/>
      <c r="B141" s="214"/>
      <c r="C141" s="214"/>
      <c r="D141" s="214"/>
      <c r="E141" s="21" t="s">
        <v>15</v>
      </c>
      <c r="F141" s="108"/>
      <c r="G141" s="88"/>
      <c r="H141" s="85"/>
      <c r="I141" s="85"/>
      <c r="J141" s="85"/>
      <c r="K141" s="85"/>
      <c r="L141" s="85"/>
      <c r="M141" s="85"/>
      <c r="N141" s="85"/>
      <c r="O141" s="296"/>
    </row>
    <row r="142" spans="1:15" ht="17.25" customHeight="1">
      <c r="A142" s="239"/>
      <c r="B142" s="214"/>
      <c r="C142" s="214"/>
      <c r="D142" s="214"/>
      <c r="E142" s="50" t="s">
        <v>16</v>
      </c>
      <c r="F142" s="108"/>
      <c r="G142" s="88"/>
      <c r="H142" s="85"/>
      <c r="I142" s="85"/>
      <c r="J142" s="85"/>
      <c r="K142" s="85"/>
      <c r="L142" s="85"/>
      <c r="M142" s="85"/>
      <c r="N142" s="85"/>
      <c r="O142" s="296"/>
    </row>
    <row r="143" spans="1:15" ht="24.75" customHeight="1">
      <c r="A143" s="239"/>
      <c r="B143" s="214"/>
      <c r="C143" s="214"/>
      <c r="D143" s="214"/>
      <c r="E143" s="23" t="s">
        <v>17</v>
      </c>
      <c r="F143" s="108"/>
      <c r="G143" s="88"/>
      <c r="H143" s="85"/>
      <c r="I143" s="85"/>
      <c r="J143" s="85"/>
      <c r="K143" s="85"/>
      <c r="L143" s="85"/>
      <c r="M143" s="85"/>
      <c r="N143" s="85"/>
      <c r="O143" s="296"/>
    </row>
    <row r="144" spans="1:15" ht="24.75" customHeight="1">
      <c r="A144" s="239"/>
      <c r="B144" s="214"/>
      <c r="C144" s="214"/>
      <c r="D144" s="214"/>
      <c r="E144" s="21" t="s">
        <v>18</v>
      </c>
      <c r="F144" s="115">
        <v>39.84</v>
      </c>
      <c r="G144" s="147">
        <v>0</v>
      </c>
      <c r="H144" s="87">
        <f>G144/F144%</f>
        <v>0</v>
      </c>
      <c r="I144" s="89">
        <v>0</v>
      </c>
      <c r="J144" s="85">
        <f>I144/F144%</f>
        <v>0</v>
      </c>
      <c r="K144" s="88">
        <v>39.8349</v>
      </c>
      <c r="L144" s="85">
        <f>K144/F144%</f>
        <v>99.9871987951807</v>
      </c>
      <c r="M144" s="88">
        <v>39.8349</v>
      </c>
      <c r="N144" s="85">
        <v>100</v>
      </c>
      <c r="O144" s="296"/>
    </row>
    <row r="145" spans="1:15" ht="24.75" customHeight="1">
      <c r="A145" s="240"/>
      <c r="B145" s="215"/>
      <c r="C145" s="215"/>
      <c r="D145" s="215"/>
      <c r="E145" s="23" t="s">
        <v>19</v>
      </c>
      <c r="F145" s="88"/>
      <c r="G145" s="88"/>
      <c r="H145" s="85"/>
      <c r="I145" s="85"/>
      <c r="J145" s="85"/>
      <c r="K145" s="85"/>
      <c r="L145" s="85"/>
      <c r="M145" s="85"/>
      <c r="N145" s="85"/>
      <c r="O145" s="296"/>
    </row>
    <row r="146" spans="1:15" ht="25.5" customHeight="1">
      <c r="A146" s="278" t="s">
        <v>163</v>
      </c>
      <c r="B146" s="279"/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80"/>
    </row>
    <row r="147" spans="1:15" ht="24.75" customHeight="1">
      <c r="A147" s="240" t="s">
        <v>151</v>
      </c>
      <c r="B147" s="215" t="s">
        <v>107</v>
      </c>
      <c r="C147" s="215" t="s">
        <v>108</v>
      </c>
      <c r="D147" s="215" t="s">
        <v>109</v>
      </c>
      <c r="E147" s="131" t="s">
        <v>13</v>
      </c>
      <c r="F147" s="132">
        <f>SUM(F149:F153)</f>
        <v>68.31</v>
      </c>
      <c r="G147" s="132">
        <f>SUM(G149:G153)</f>
        <v>0</v>
      </c>
      <c r="H147" s="133">
        <f>G147/F147%</f>
        <v>0</v>
      </c>
      <c r="I147" s="134">
        <f>I152</f>
        <v>45.48</v>
      </c>
      <c r="J147" s="134">
        <f>J152</f>
        <v>66.5788317962231</v>
      </c>
      <c r="K147" s="178">
        <f>I147+22.83</f>
        <v>68.31</v>
      </c>
      <c r="L147" s="133">
        <f>L152</f>
        <v>100</v>
      </c>
      <c r="M147" s="134">
        <f>M152</f>
        <v>68.31</v>
      </c>
      <c r="N147" s="134">
        <f>N152</f>
        <v>100</v>
      </c>
      <c r="O147" s="297"/>
    </row>
    <row r="148" spans="1:15" ht="16.5" customHeight="1">
      <c r="A148" s="305"/>
      <c r="B148" s="211"/>
      <c r="C148" s="211"/>
      <c r="D148" s="211"/>
      <c r="E148" s="28" t="s">
        <v>14</v>
      </c>
      <c r="F148" s="91"/>
      <c r="G148" s="91"/>
      <c r="H148" s="106"/>
      <c r="I148" s="91"/>
      <c r="J148" s="91"/>
      <c r="K148" s="91"/>
      <c r="L148" s="91"/>
      <c r="M148" s="91"/>
      <c r="N148" s="106"/>
      <c r="O148" s="297"/>
    </row>
    <row r="149" spans="1:15" ht="18" customHeight="1">
      <c r="A149" s="305"/>
      <c r="B149" s="211"/>
      <c r="C149" s="211"/>
      <c r="D149" s="211"/>
      <c r="E149" s="31" t="s">
        <v>15</v>
      </c>
      <c r="F149" s="88"/>
      <c r="G149" s="101"/>
      <c r="H149" s="95"/>
      <c r="I149" s="101"/>
      <c r="J149" s="95"/>
      <c r="K149" s="101"/>
      <c r="L149" s="95"/>
      <c r="M149" s="101"/>
      <c r="N149" s="95"/>
      <c r="O149" s="297"/>
    </row>
    <row r="150" spans="1:15" ht="28.5" customHeight="1">
      <c r="A150" s="305"/>
      <c r="B150" s="211"/>
      <c r="C150" s="211"/>
      <c r="D150" s="211"/>
      <c r="E150" s="45" t="s">
        <v>16</v>
      </c>
      <c r="F150" s="88"/>
      <c r="G150" s="94"/>
      <c r="H150" s="95"/>
      <c r="I150" s="94"/>
      <c r="J150" s="95"/>
      <c r="K150" s="94"/>
      <c r="L150" s="95"/>
      <c r="M150" s="94"/>
      <c r="N150" s="95"/>
      <c r="O150" s="297"/>
    </row>
    <row r="151" spans="1:15" ht="38.25" customHeight="1">
      <c r="A151" s="305"/>
      <c r="B151" s="211"/>
      <c r="C151" s="211"/>
      <c r="D151" s="211"/>
      <c r="E151" s="45" t="s">
        <v>17</v>
      </c>
      <c r="F151" s="88"/>
      <c r="G151" s="94"/>
      <c r="H151" s="95"/>
      <c r="I151" s="94"/>
      <c r="J151" s="95"/>
      <c r="K151" s="94"/>
      <c r="L151" s="95"/>
      <c r="M151" s="94"/>
      <c r="N151" s="95"/>
      <c r="O151" s="297"/>
    </row>
    <row r="152" spans="1:15" ht="19.5" customHeight="1">
      <c r="A152" s="305"/>
      <c r="B152" s="211"/>
      <c r="C152" s="211"/>
      <c r="D152" s="211"/>
      <c r="E152" s="31" t="s">
        <v>18</v>
      </c>
      <c r="F152" s="135">
        <v>68.31</v>
      </c>
      <c r="G152" s="94">
        <v>0</v>
      </c>
      <c r="H152" s="104">
        <v>0</v>
      </c>
      <c r="I152" s="94">
        <v>45.48</v>
      </c>
      <c r="J152" s="95">
        <f>I152/F152%</f>
        <v>66.5788317962231</v>
      </c>
      <c r="K152" s="186">
        <v>68.31</v>
      </c>
      <c r="L152" s="95">
        <f>K152/F152%</f>
        <v>100</v>
      </c>
      <c r="M152" s="186">
        <v>68.31</v>
      </c>
      <c r="N152" s="95">
        <v>100</v>
      </c>
      <c r="O152" s="297"/>
    </row>
    <row r="153" spans="1:15" ht="28.5" customHeight="1">
      <c r="A153" s="305"/>
      <c r="B153" s="211"/>
      <c r="C153" s="211"/>
      <c r="D153" s="211"/>
      <c r="E153" s="45" t="s">
        <v>19</v>
      </c>
      <c r="F153" s="88"/>
      <c r="G153" s="94"/>
      <c r="H153" s="95"/>
      <c r="I153" s="94"/>
      <c r="J153" s="95"/>
      <c r="K153" s="94"/>
      <c r="L153" s="95"/>
      <c r="M153" s="94"/>
      <c r="N153" s="95"/>
      <c r="O153" s="297"/>
    </row>
    <row r="154" spans="1:15" ht="18.75" customHeight="1">
      <c r="A154" s="274" t="s">
        <v>157</v>
      </c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313"/>
    </row>
    <row r="155" spans="1:15" ht="26.25" customHeight="1">
      <c r="A155" s="305" t="s">
        <v>152</v>
      </c>
      <c r="B155" s="211" t="s">
        <v>110</v>
      </c>
      <c r="C155" s="211" t="s">
        <v>108</v>
      </c>
      <c r="D155" s="211" t="s">
        <v>101</v>
      </c>
      <c r="E155" s="41" t="s">
        <v>13</v>
      </c>
      <c r="F155" s="68">
        <v>148.5</v>
      </c>
      <c r="G155" s="68">
        <f>SUM(G157:G161)</f>
        <v>0</v>
      </c>
      <c r="H155" s="99">
        <f>G155/F155%</f>
        <v>0</v>
      </c>
      <c r="I155" s="98">
        <f>I160</f>
        <v>148.5</v>
      </c>
      <c r="J155" s="98">
        <f>J160</f>
        <v>100</v>
      </c>
      <c r="K155" s="98">
        <f>K160</f>
        <v>148.5</v>
      </c>
      <c r="L155" s="98">
        <v>100</v>
      </c>
      <c r="M155" s="194">
        <v>148.5</v>
      </c>
      <c r="N155" s="195">
        <v>100</v>
      </c>
      <c r="O155" s="296"/>
    </row>
    <row r="156" spans="1:15" ht="15">
      <c r="A156" s="305"/>
      <c r="B156" s="211"/>
      <c r="C156" s="211"/>
      <c r="D156" s="211"/>
      <c r="E156" s="28" t="s">
        <v>14</v>
      </c>
      <c r="F156" s="91"/>
      <c r="G156" s="91"/>
      <c r="H156" s="106"/>
      <c r="I156" s="91"/>
      <c r="J156" s="91"/>
      <c r="K156" s="29"/>
      <c r="L156" s="29"/>
      <c r="M156" s="29"/>
      <c r="N156" s="30"/>
      <c r="O156" s="296"/>
    </row>
    <row r="157" spans="1:15" ht="17.25" customHeight="1">
      <c r="A157" s="305"/>
      <c r="B157" s="211"/>
      <c r="C157" s="211"/>
      <c r="D157" s="211"/>
      <c r="E157" s="31" t="s">
        <v>15</v>
      </c>
      <c r="F157" s="88"/>
      <c r="G157" s="101"/>
      <c r="H157" s="95"/>
      <c r="I157" s="101"/>
      <c r="J157" s="95"/>
      <c r="K157" s="34"/>
      <c r="L157" s="33"/>
      <c r="M157" s="34"/>
      <c r="N157" s="33"/>
      <c r="O157" s="296"/>
    </row>
    <row r="158" spans="1:16" ht="38.25">
      <c r="A158" s="305"/>
      <c r="B158" s="211"/>
      <c r="C158" s="211"/>
      <c r="D158" s="211"/>
      <c r="E158" s="45" t="s">
        <v>16</v>
      </c>
      <c r="F158" s="88"/>
      <c r="G158" s="94"/>
      <c r="H158" s="95"/>
      <c r="I158" s="94"/>
      <c r="J158" s="95"/>
      <c r="K158" s="38"/>
      <c r="L158" s="33"/>
      <c r="M158" s="38"/>
      <c r="N158" s="33"/>
      <c r="O158" s="296"/>
      <c r="P158" s="54"/>
    </row>
    <row r="159" spans="1:16" ht="26.25" customHeight="1">
      <c r="A159" s="305"/>
      <c r="B159" s="211"/>
      <c r="C159" s="211"/>
      <c r="D159" s="211"/>
      <c r="E159" s="188" t="s">
        <v>17</v>
      </c>
      <c r="F159" s="88"/>
      <c r="G159" s="94"/>
      <c r="H159" s="95"/>
      <c r="I159" s="94"/>
      <c r="J159" s="95"/>
      <c r="K159" s="38"/>
      <c r="L159" s="33"/>
      <c r="M159" s="38"/>
      <c r="N159" s="33"/>
      <c r="O159" s="296"/>
      <c r="P159" s="54"/>
    </row>
    <row r="160" spans="1:15" ht="15">
      <c r="A160" s="305"/>
      <c r="B160" s="211"/>
      <c r="C160" s="211"/>
      <c r="D160" s="211"/>
      <c r="E160" s="31" t="s">
        <v>18</v>
      </c>
      <c r="F160" s="135">
        <v>148.5</v>
      </c>
      <c r="G160" s="94">
        <v>0</v>
      </c>
      <c r="H160" s="104">
        <f>G160/F160%</f>
        <v>0</v>
      </c>
      <c r="I160" s="94">
        <v>148.5</v>
      </c>
      <c r="J160" s="95">
        <f>I160/F160%</f>
        <v>100</v>
      </c>
      <c r="K160" s="94">
        <v>148.5</v>
      </c>
      <c r="L160" s="95">
        <v>100</v>
      </c>
      <c r="M160" s="94">
        <v>148.5</v>
      </c>
      <c r="N160" s="95">
        <v>100</v>
      </c>
      <c r="O160" s="296"/>
    </row>
    <row r="161" spans="1:15" ht="25.5">
      <c r="A161" s="305"/>
      <c r="B161" s="211"/>
      <c r="C161" s="211"/>
      <c r="D161" s="211"/>
      <c r="E161" s="45" t="s">
        <v>19</v>
      </c>
      <c r="F161" s="17"/>
      <c r="G161" s="38"/>
      <c r="H161" s="33"/>
      <c r="I161" s="38"/>
      <c r="J161" s="33"/>
      <c r="K161" s="38"/>
      <c r="L161" s="33"/>
      <c r="M161" s="38"/>
      <c r="N161" s="33"/>
      <c r="O161" s="296"/>
    </row>
    <row r="162" spans="1:15" ht="19.5" customHeight="1">
      <c r="A162" s="236" t="s">
        <v>114</v>
      </c>
      <c r="B162" s="306"/>
      <c r="C162" s="306"/>
      <c r="D162" s="306"/>
      <c r="E162" s="306"/>
      <c r="F162" s="306"/>
      <c r="G162" s="306"/>
      <c r="H162" s="306"/>
      <c r="I162" s="306"/>
      <c r="J162" s="306"/>
      <c r="K162" s="306"/>
      <c r="L162" s="306"/>
      <c r="M162" s="306"/>
      <c r="N162" s="306"/>
      <c r="O162" s="306"/>
    </row>
    <row r="163" spans="1:15" ht="15">
      <c r="A163" s="305" t="s">
        <v>153</v>
      </c>
      <c r="B163" s="211" t="s">
        <v>111</v>
      </c>
      <c r="C163" s="211" t="s">
        <v>108</v>
      </c>
      <c r="D163" s="211" t="s">
        <v>101</v>
      </c>
      <c r="E163" s="41" t="s">
        <v>13</v>
      </c>
      <c r="F163" s="163">
        <f>SUM(F165:F169)</f>
        <v>216.1</v>
      </c>
      <c r="G163" s="163">
        <f>SUM(G165:G169)</f>
        <v>0</v>
      </c>
      <c r="H163" s="164">
        <f>G163/F163%</f>
        <v>0</v>
      </c>
      <c r="I163" s="165">
        <f>I168</f>
        <v>216.05</v>
      </c>
      <c r="J163" s="165">
        <f>J168</f>
        <v>99.97686256362796</v>
      </c>
      <c r="K163" s="25">
        <f>K168</f>
        <v>216.05</v>
      </c>
      <c r="L163" s="25">
        <f>L168</f>
        <v>99.97686256362796</v>
      </c>
      <c r="M163" s="196">
        <f>K163</f>
        <v>216.05</v>
      </c>
      <c r="N163" s="197">
        <f>L163</f>
        <v>99.97686256362796</v>
      </c>
      <c r="O163" s="294" t="s">
        <v>154</v>
      </c>
    </row>
    <row r="164" spans="1:15" ht="15">
      <c r="A164" s="305"/>
      <c r="B164" s="211"/>
      <c r="C164" s="211"/>
      <c r="D164" s="211"/>
      <c r="E164" s="28" t="s">
        <v>14</v>
      </c>
      <c r="F164" s="166"/>
      <c r="G164" s="166"/>
      <c r="H164" s="167"/>
      <c r="I164" s="166"/>
      <c r="J164" s="166"/>
      <c r="K164" s="29"/>
      <c r="L164" s="29"/>
      <c r="M164" s="29"/>
      <c r="N164" s="30"/>
      <c r="O164" s="294"/>
    </row>
    <row r="165" spans="1:15" ht="18" customHeight="1">
      <c r="A165" s="305"/>
      <c r="B165" s="211"/>
      <c r="C165" s="211"/>
      <c r="D165" s="211"/>
      <c r="E165" s="31" t="s">
        <v>15</v>
      </c>
      <c r="F165" s="168"/>
      <c r="G165" s="169"/>
      <c r="H165" s="170"/>
      <c r="I165" s="169"/>
      <c r="J165" s="170"/>
      <c r="K165" s="34"/>
      <c r="L165" s="33"/>
      <c r="M165" s="34"/>
      <c r="N165" s="33"/>
      <c r="O165" s="294"/>
    </row>
    <row r="166" spans="1:15" ht="38.25">
      <c r="A166" s="305"/>
      <c r="B166" s="211"/>
      <c r="C166" s="211"/>
      <c r="D166" s="211"/>
      <c r="E166" s="45" t="s">
        <v>16</v>
      </c>
      <c r="F166" s="168"/>
      <c r="G166" s="171"/>
      <c r="H166" s="170"/>
      <c r="I166" s="171"/>
      <c r="J166" s="170"/>
      <c r="K166" s="38"/>
      <c r="L166" s="33"/>
      <c r="M166" s="38"/>
      <c r="N166" s="33"/>
      <c r="O166" s="294"/>
    </row>
    <row r="167" spans="1:15" ht="30" customHeight="1">
      <c r="A167" s="305"/>
      <c r="B167" s="211"/>
      <c r="C167" s="211"/>
      <c r="D167" s="211"/>
      <c r="E167" s="188" t="s">
        <v>17</v>
      </c>
      <c r="F167" s="168"/>
      <c r="G167" s="171"/>
      <c r="H167" s="170"/>
      <c r="I167" s="171"/>
      <c r="J167" s="170"/>
      <c r="K167" s="38"/>
      <c r="L167" s="33"/>
      <c r="M167" s="38"/>
      <c r="N167" s="33"/>
      <c r="O167" s="294"/>
    </row>
    <row r="168" spans="1:15" ht="15">
      <c r="A168" s="305"/>
      <c r="B168" s="211"/>
      <c r="C168" s="211"/>
      <c r="D168" s="211"/>
      <c r="E168" s="31" t="s">
        <v>18</v>
      </c>
      <c r="F168" s="172">
        <v>216.1</v>
      </c>
      <c r="G168" s="171">
        <v>0</v>
      </c>
      <c r="H168" s="173">
        <f>G168/F168%</f>
        <v>0</v>
      </c>
      <c r="I168" s="171">
        <v>216.05</v>
      </c>
      <c r="J168" s="170">
        <f>I168/F168%</f>
        <v>99.97686256362796</v>
      </c>
      <c r="K168" s="38">
        <f>I168</f>
        <v>216.05</v>
      </c>
      <c r="L168" s="33">
        <f>J168</f>
        <v>99.97686256362796</v>
      </c>
      <c r="M168" s="38">
        <f>K168</f>
        <v>216.05</v>
      </c>
      <c r="N168" s="33">
        <f>L168</f>
        <v>99.97686256362796</v>
      </c>
      <c r="O168" s="294"/>
    </row>
    <row r="169" spans="1:15" ht="25.5">
      <c r="A169" s="208"/>
      <c r="B169" s="213"/>
      <c r="C169" s="213"/>
      <c r="D169" s="213"/>
      <c r="E169" s="24" t="s">
        <v>19</v>
      </c>
      <c r="F169" s="174"/>
      <c r="G169" s="175"/>
      <c r="H169" s="176"/>
      <c r="I169" s="175"/>
      <c r="J169" s="176"/>
      <c r="K169" s="35"/>
      <c r="L169" s="36"/>
      <c r="M169" s="35"/>
      <c r="N169" s="36"/>
      <c r="O169" s="295"/>
    </row>
    <row r="170" spans="1:15" ht="31.5" customHeight="1">
      <c r="A170" s="293" t="s">
        <v>155</v>
      </c>
      <c r="B170" s="293"/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93"/>
      <c r="O170" s="293"/>
    </row>
    <row r="171" spans="1:15" ht="15">
      <c r="A171" s="305" t="s">
        <v>175</v>
      </c>
      <c r="B171" s="211" t="s">
        <v>181</v>
      </c>
      <c r="C171" s="211" t="s">
        <v>174</v>
      </c>
      <c r="D171" s="211" t="s">
        <v>174</v>
      </c>
      <c r="E171" s="41" t="s">
        <v>13</v>
      </c>
      <c r="F171" s="163">
        <f>SUM(F173:F177)</f>
        <v>912.9</v>
      </c>
      <c r="G171" s="163">
        <f>SUM(G173:G177)</f>
        <v>0</v>
      </c>
      <c r="H171" s="164">
        <f>G171/F171%</f>
        <v>0</v>
      </c>
      <c r="I171" s="165">
        <v>0</v>
      </c>
      <c r="J171" s="165">
        <v>0</v>
      </c>
      <c r="K171" s="25">
        <f>K176</f>
        <v>0</v>
      </c>
      <c r="L171" s="25">
        <f>L176</f>
        <v>0</v>
      </c>
      <c r="M171" s="196">
        <f>M176</f>
        <v>912.6</v>
      </c>
      <c r="N171" s="197">
        <f>N176</f>
        <v>100</v>
      </c>
      <c r="O171" s="294"/>
    </row>
    <row r="172" spans="1:15" ht="15">
      <c r="A172" s="305"/>
      <c r="B172" s="211"/>
      <c r="C172" s="211"/>
      <c r="D172" s="211"/>
      <c r="E172" s="28" t="s">
        <v>14</v>
      </c>
      <c r="F172" s="166"/>
      <c r="G172" s="166"/>
      <c r="H172" s="167"/>
      <c r="I172" s="166"/>
      <c r="J172" s="166"/>
      <c r="K172" s="29"/>
      <c r="L172" s="29"/>
      <c r="M172" s="29"/>
      <c r="N172" s="30"/>
      <c r="O172" s="294"/>
    </row>
    <row r="173" spans="1:15" ht="18" customHeight="1">
      <c r="A173" s="305"/>
      <c r="B173" s="211"/>
      <c r="C173" s="211"/>
      <c r="D173" s="211"/>
      <c r="E173" s="31" t="s">
        <v>15</v>
      </c>
      <c r="F173" s="168"/>
      <c r="G173" s="169"/>
      <c r="H173" s="170"/>
      <c r="I173" s="169"/>
      <c r="J173" s="170"/>
      <c r="K173" s="34"/>
      <c r="L173" s="33"/>
      <c r="M173" s="34"/>
      <c r="N173" s="33"/>
      <c r="O173" s="294"/>
    </row>
    <row r="174" spans="1:15" ht="38.25">
      <c r="A174" s="305"/>
      <c r="B174" s="211"/>
      <c r="C174" s="211"/>
      <c r="D174" s="211"/>
      <c r="E174" s="45" t="s">
        <v>16</v>
      </c>
      <c r="F174" s="168"/>
      <c r="G174" s="171"/>
      <c r="H174" s="170"/>
      <c r="I174" s="171"/>
      <c r="J174" s="170"/>
      <c r="K174" s="38"/>
      <c r="L174" s="33"/>
      <c r="M174" s="38"/>
      <c r="N174" s="33"/>
      <c r="O174" s="294"/>
    </row>
    <row r="175" spans="1:15" ht="30" customHeight="1">
      <c r="A175" s="305"/>
      <c r="B175" s="211"/>
      <c r="C175" s="211"/>
      <c r="D175" s="211"/>
      <c r="E175" s="188" t="s">
        <v>17</v>
      </c>
      <c r="F175" s="168"/>
      <c r="G175" s="171"/>
      <c r="H175" s="170"/>
      <c r="I175" s="171"/>
      <c r="J175" s="170"/>
      <c r="K175" s="38"/>
      <c r="L175" s="33"/>
      <c r="M175" s="38"/>
      <c r="N175" s="33"/>
      <c r="O175" s="294"/>
    </row>
    <row r="176" spans="1:15" ht="15">
      <c r="A176" s="305"/>
      <c r="B176" s="211"/>
      <c r="C176" s="211"/>
      <c r="D176" s="211"/>
      <c r="E176" s="31" t="s">
        <v>18</v>
      </c>
      <c r="F176" s="172">
        <v>912.9</v>
      </c>
      <c r="G176" s="171">
        <v>0</v>
      </c>
      <c r="H176" s="173">
        <f>G176/F176%</f>
        <v>0</v>
      </c>
      <c r="I176" s="171">
        <v>0</v>
      </c>
      <c r="J176" s="170">
        <f>I176/F176%</f>
        <v>0</v>
      </c>
      <c r="K176" s="38">
        <f>I176</f>
        <v>0</v>
      </c>
      <c r="L176" s="33">
        <f>J176</f>
        <v>0</v>
      </c>
      <c r="M176" s="38">
        <v>912.6</v>
      </c>
      <c r="N176" s="33">
        <v>100</v>
      </c>
      <c r="O176" s="294"/>
    </row>
    <row r="177" spans="1:15" ht="25.5">
      <c r="A177" s="208"/>
      <c r="B177" s="213"/>
      <c r="C177" s="213"/>
      <c r="D177" s="213"/>
      <c r="E177" s="24" t="s">
        <v>19</v>
      </c>
      <c r="F177" s="174"/>
      <c r="G177" s="175"/>
      <c r="H177" s="176"/>
      <c r="I177" s="175"/>
      <c r="J177" s="176"/>
      <c r="K177" s="35"/>
      <c r="L177" s="36"/>
      <c r="M177" s="35"/>
      <c r="N177" s="36"/>
      <c r="O177" s="295"/>
    </row>
    <row r="178" spans="1:15" ht="24.75" customHeight="1">
      <c r="A178" s="322" t="s">
        <v>182</v>
      </c>
      <c r="B178" s="323"/>
      <c r="C178" s="323"/>
      <c r="D178" s="323"/>
      <c r="E178" s="323"/>
      <c r="F178" s="323"/>
      <c r="G178" s="323"/>
      <c r="H178" s="323"/>
      <c r="I178" s="323"/>
      <c r="J178" s="323"/>
      <c r="K178" s="323"/>
      <c r="L178" s="323"/>
      <c r="M178" s="323"/>
      <c r="N178" s="323"/>
      <c r="O178" s="324"/>
    </row>
    <row r="179" spans="1:14" ht="15">
      <c r="A179" s="287" t="s">
        <v>39</v>
      </c>
      <c r="B179" s="288"/>
      <c r="C179" s="288"/>
      <c r="D179" s="289"/>
      <c r="E179" s="48" t="s">
        <v>55</v>
      </c>
      <c r="F179" s="132">
        <f>SUM(F181:F185)</f>
        <v>9502.9</v>
      </c>
      <c r="G179" s="132">
        <f>SUM(G181:G185)</f>
        <v>1433.1200000000001</v>
      </c>
      <c r="H179" s="177">
        <f>G179/F179%</f>
        <v>15.080870050195205</v>
      </c>
      <c r="I179" s="178">
        <f>SUM(I181:I185)</f>
        <v>3637.71</v>
      </c>
      <c r="J179" s="178">
        <f>(I179+G179)/F179%</f>
        <v>53.36086878742279</v>
      </c>
      <c r="K179" s="101">
        <f>K75</f>
        <v>5011.7348999999995</v>
      </c>
      <c r="L179" s="101">
        <f>L75</f>
        <v>52.73900493533552</v>
      </c>
      <c r="M179" s="134">
        <f>M182+M183+M184</f>
        <v>9256.654900000001</v>
      </c>
      <c r="N179" s="133">
        <f>M179/F179%</f>
        <v>97.40873733281421</v>
      </c>
    </row>
    <row r="180" spans="1:14" ht="15">
      <c r="A180" s="287"/>
      <c r="B180" s="288"/>
      <c r="C180" s="288"/>
      <c r="D180" s="289"/>
      <c r="E180" s="28" t="s">
        <v>14</v>
      </c>
      <c r="F180" s="91"/>
      <c r="G180" s="91"/>
      <c r="H180" s="179"/>
      <c r="I180" s="180"/>
      <c r="J180" s="180"/>
      <c r="K180" s="101"/>
      <c r="L180" s="101"/>
      <c r="M180" s="91"/>
      <c r="N180" s="106"/>
    </row>
    <row r="181" spans="1:14" ht="15" customHeight="1">
      <c r="A181" s="287"/>
      <c r="B181" s="288"/>
      <c r="C181" s="288"/>
      <c r="D181" s="289"/>
      <c r="E181" s="31" t="s">
        <v>15</v>
      </c>
      <c r="F181" s="88"/>
      <c r="G181" s="101"/>
      <c r="H181" s="181"/>
      <c r="I181" s="182"/>
      <c r="J181" s="181"/>
      <c r="K181" s="101"/>
      <c r="L181" s="101"/>
      <c r="M181" s="101"/>
      <c r="N181" s="95"/>
    </row>
    <row r="182" spans="1:14" ht="38.25">
      <c r="A182" s="287"/>
      <c r="B182" s="288"/>
      <c r="C182" s="288"/>
      <c r="D182" s="289"/>
      <c r="E182" s="24" t="s">
        <v>16</v>
      </c>
      <c r="F182" s="89">
        <f>F118</f>
        <v>1900</v>
      </c>
      <c r="G182" s="89">
        <f>G118</f>
        <v>0</v>
      </c>
      <c r="H182" s="89">
        <f>H118</f>
        <v>0</v>
      </c>
      <c r="I182" s="89">
        <f>I118</f>
        <v>1794.44</v>
      </c>
      <c r="J182" s="89">
        <f>J118</f>
        <v>94.44421052631579</v>
      </c>
      <c r="K182" s="101">
        <f aca="true" t="shared" si="1" ref="K182:L184">K78</f>
        <v>1794.44</v>
      </c>
      <c r="L182" s="101">
        <f t="shared" si="1"/>
        <v>94.44421052631579</v>
      </c>
      <c r="M182" s="96">
        <f>M78</f>
        <v>1900</v>
      </c>
      <c r="N182" s="97">
        <v>100</v>
      </c>
    </row>
    <row r="183" spans="1:14" ht="27.75" customHeight="1">
      <c r="A183" s="287"/>
      <c r="B183" s="288"/>
      <c r="C183" s="288"/>
      <c r="D183" s="289"/>
      <c r="E183" s="188" t="s">
        <v>17</v>
      </c>
      <c r="F183" s="89">
        <f>F119</f>
        <v>1000</v>
      </c>
      <c r="G183" s="87">
        <v>0</v>
      </c>
      <c r="H183" s="87">
        <v>0</v>
      </c>
      <c r="I183" s="87">
        <v>0</v>
      </c>
      <c r="J183" s="87">
        <v>0</v>
      </c>
      <c r="K183" s="101">
        <f t="shared" si="1"/>
        <v>372.5</v>
      </c>
      <c r="L183" s="101">
        <f t="shared" si="1"/>
        <v>37.25</v>
      </c>
      <c r="M183" s="87">
        <f>M79</f>
        <v>1000</v>
      </c>
      <c r="N183" s="87">
        <v>40</v>
      </c>
    </row>
    <row r="184" spans="1:14" ht="15">
      <c r="A184" s="287"/>
      <c r="B184" s="288"/>
      <c r="C184" s="288"/>
      <c r="D184" s="289"/>
      <c r="E184" s="31" t="s">
        <v>18</v>
      </c>
      <c r="F184" s="89">
        <f>F168+F160+F152+F144+F136+F128+F120+F112+F104+F96+F88+F176</f>
        <v>6602.9</v>
      </c>
      <c r="G184" s="89">
        <f>G168+G160+G152+G144+G136+G128+G120+G112+G104+G96+G88</f>
        <v>1433.1200000000001</v>
      </c>
      <c r="H184" s="181">
        <f>G184/F184%</f>
        <v>21.70440261097397</v>
      </c>
      <c r="I184" s="182">
        <f>I168+I160+I152+I136+I128+I120+I112+I104+I96+I88</f>
        <v>1843.2700000000002</v>
      </c>
      <c r="J184" s="182">
        <f>(I184+G184)/F184%</f>
        <v>49.62046979357556</v>
      </c>
      <c r="K184" s="101">
        <f t="shared" si="1"/>
        <v>2844.7949</v>
      </c>
      <c r="L184" s="101">
        <f t="shared" si="1"/>
        <v>43.084022172075905</v>
      </c>
      <c r="M184" s="101">
        <f>M168+M160+M152+M144+M136+M128+M120+M112+M104+M96+M88+M176</f>
        <v>6356.6549</v>
      </c>
      <c r="N184" s="95">
        <f>M184/F184%</f>
        <v>96.27065228914569</v>
      </c>
    </row>
    <row r="185" spans="1:14" ht="26.25" thickBot="1">
      <c r="A185" s="287"/>
      <c r="B185" s="288"/>
      <c r="C185" s="288"/>
      <c r="D185" s="289"/>
      <c r="E185" s="24" t="s">
        <v>19</v>
      </c>
      <c r="F185" s="129"/>
      <c r="G185" s="96"/>
      <c r="H185" s="105"/>
      <c r="I185" s="122"/>
      <c r="J185" s="97"/>
      <c r="K185" s="96"/>
      <c r="L185" s="97"/>
      <c r="M185" s="96"/>
      <c r="N185" s="97"/>
    </row>
    <row r="186" spans="1:15" ht="25.5">
      <c r="A186" s="298" t="s">
        <v>21</v>
      </c>
      <c r="B186" s="299"/>
      <c r="C186" s="299"/>
      <c r="D186" s="300"/>
      <c r="E186" s="76" t="s">
        <v>22</v>
      </c>
      <c r="F186" s="138">
        <f>F179+F67</f>
        <v>11972.9</v>
      </c>
      <c r="G186" s="138">
        <f>G179+G67</f>
        <v>1529.89</v>
      </c>
      <c r="H186" s="183">
        <f>G186/F186%</f>
        <v>12.777940181576728</v>
      </c>
      <c r="I186" s="184">
        <f>SUM(I188:I191)</f>
        <v>4057.6000000000004</v>
      </c>
      <c r="J186" s="185">
        <f>(I186+G186)/F186%</f>
        <v>46.66780813336786</v>
      </c>
      <c r="K186" s="140">
        <f>K191+K190+K189</f>
        <v>5910.314899999999</v>
      </c>
      <c r="L186" s="139">
        <f>K186/F186%</f>
        <v>49.36410476993878</v>
      </c>
      <c r="M186" s="140">
        <f>M189+M190+M191</f>
        <v>10527.554900000001</v>
      </c>
      <c r="N186" s="198">
        <f>M186/F186%</f>
        <v>87.92819534114543</v>
      </c>
      <c r="O186" s="201"/>
    </row>
    <row r="187" spans="1:15" ht="15">
      <c r="A187" s="301"/>
      <c r="B187" s="225"/>
      <c r="C187" s="225"/>
      <c r="D187" s="226"/>
      <c r="E187" s="28" t="s">
        <v>14</v>
      </c>
      <c r="F187" s="117"/>
      <c r="G187" s="117"/>
      <c r="H187" s="179"/>
      <c r="I187" s="180"/>
      <c r="J187" s="180"/>
      <c r="K187" s="91"/>
      <c r="L187" s="91"/>
      <c r="M187" s="91"/>
      <c r="N187" s="91"/>
      <c r="O187" s="202"/>
    </row>
    <row r="188" spans="1:15" ht="18" customHeight="1">
      <c r="A188" s="301"/>
      <c r="B188" s="225"/>
      <c r="C188" s="225"/>
      <c r="D188" s="226"/>
      <c r="E188" s="31" t="s">
        <v>15</v>
      </c>
      <c r="F188" s="108"/>
      <c r="G188" s="120"/>
      <c r="H188" s="181"/>
      <c r="I188" s="182"/>
      <c r="J188" s="181"/>
      <c r="K188" s="101"/>
      <c r="L188" s="95"/>
      <c r="M188" s="101"/>
      <c r="N188" s="199"/>
      <c r="O188" s="202"/>
    </row>
    <row r="189" spans="1:15" ht="38.25">
      <c r="A189" s="301"/>
      <c r="B189" s="225"/>
      <c r="C189" s="225"/>
      <c r="D189" s="226"/>
      <c r="E189" s="45" t="s">
        <v>16</v>
      </c>
      <c r="F189" s="123">
        <f>F182</f>
        <v>1900</v>
      </c>
      <c r="G189" s="141">
        <v>0</v>
      </c>
      <c r="H189" s="181">
        <v>0</v>
      </c>
      <c r="I189" s="186">
        <f>I118</f>
        <v>1794.44</v>
      </c>
      <c r="J189" s="181">
        <f>I189/F189%</f>
        <v>94.44421052631579</v>
      </c>
      <c r="K189" s="94">
        <f>K182</f>
        <v>1794.44</v>
      </c>
      <c r="L189" s="95">
        <f>K189/F189%</f>
        <v>94.44421052631579</v>
      </c>
      <c r="M189" s="94">
        <f>M182</f>
        <v>1900</v>
      </c>
      <c r="N189" s="199">
        <v>100</v>
      </c>
      <c r="O189" s="202"/>
    </row>
    <row r="190" spans="1:15" ht="27" customHeight="1">
      <c r="A190" s="301"/>
      <c r="B190" s="225"/>
      <c r="C190" s="225"/>
      <c r="D190" s="226"/>
      <c r="E190" s="188" t="s">
        <v>17</v>
      </c>
      <c r="F190" s="123">
        <f>F183</f>
        <v>1000</v>
      </c>
      <c r="G190" s="141">
        <v>0</v>
      </c>
      <c r="H190" s="181">
        <v>0</v>
      </c>
      <c r="I190" s="186">
        <v>0</v>
      </c>
      <c r="J190" s="181">
        <v>0</v>
      </c>
      <c r="K190" s="94">
        <f>K183</f>
        <v>372.5</v>
      </c>
      <c r="L190" s="95">
        <f>K190/F190%</f>
        <v>37.25</v>
      </c>
      <c r="M190" s="94">
        <f>M183</f>
        <v>1000</v>
      </c>
      <c r="N190" s="199">
        <v>100</v>
      </c>
      <c r="O190" s="202"/>
    </row>
    <row r="191" spans="1:15" ht="15">
      <c r="A191" s="301"/>
      <c r="B191" s="225"/>
      <c r="C191" s="225"/>
      <c r="D191" s="226"/>
      <c r="E191" s="31" t="s">
        <v>18</v>
      </c>
      <c r="F191" s="123">
        <f>F184+F72</f>
        <v>9072.9</v>
      </c>
      <c r="G191" s="141">
        <f>G179+G67</f>
        <v>1529.89</v>
      </c>
      <c r="H191" s="187">
        <f>G191/F191%</f>
        <v>16.862194006326533</v>
      </c>
      <c r="I191" s="186">
        <f>I184+I72</f>
        <v>2263.1600000000003</v>
      </c>
      <c r="J191" s="181">
        <f>(I191+G191)/F191%</f>
        <v>41.80636841583176</v>
      </c>
      <c r="K191" s="94">
        <f>K184+K72</f>
        <v>3743.3749</v>
      </c>
      <c r="L191" s="95">
        <f>K191/F191%</f>
        <v>41.25885769709795</v>
      </c>
      <c r="M191" s="94">
        <f>M184+M72</f>
        <v>7627.554900000001</v>
      </c>
      <c r="N191" s="199">
        <f>M191/F191%</f>
        <v>84.06964586846544</v>
      </c>
      <c r="O191" s="204"/>
    </row>
    <row r="192" spans="1:15" ht="26.25" thickBot="1">
      <c r="A192" s="302"/>
      <c r="B192" s="303"/>
      <c r="C192" s="303"/>
      <c r="D192" s="304"/>
      <c r="E192" s="77" t="s">
        <v>19</v>
      </c>
      <c r="F192" s="142"/>
      <c r="G192" s="143"/>
      <c r="H192" s="144"/>
      <c r="I192" s="143"/>
      <c r="J192" s="145"/>
      <c r="K192" s="143"/>
      <c r="L192" s="145"/>
      <c r="M192" s="143"/>
      <c r="N192" s="200"/>
      <c r="O192" s="203"/>
    </row>
    <row r="195" spans="2:14" ht="15">
      <c r="B195" s="52" t="s">
        <v>47</v>
      </c>
      <c r="C195" s="53"/>
      <c r="D195" s="218" t="s">
        <v>49</v>
      </c>
      <c r="E195" s="218"/>
      <c r="F195" s="218"/>
      <c r="G195" s="54"/>
      <c r="H195" s="54"/>
      <c r="K195" s="54"/>
      <c r="L195" s="54"/>
      <c r="M195" s="54"/>
      <c r="N195" s="54"/>
    </row>
    <row r="196" spans="2:14" ht="15">
      <c r="B196" s="52" t="s">
        <v>48</v>
      </c>
      <c r="C196" s="53"/>
      <c r="D196" s="53"/>
      <c r="E196" s="53"/>
      <c r="F196" s="53"/>
      <c r="G196" s="54"/>
      <c r="H196" s="54"/>
      <c r="K196" s="54"/>
      <c r="L196" s="54"/>
      <c r="M196" s="54"/>
      <c r="N196" s="54"/>
    </row>
    <row r="197" spans="2:6" ht="15">
      <c r="B197" s="219" t="s">
        <v>75</v>
      </c>
      <c r="C197" s="220"/>
      <c r="D197" s="220"/>
      <c r="E197" s="220"/>
      <c r="F197" s="220"/>
    </row>
    <row r="198" spans="2:6" ht="15">
      <c r="B198" s="70" t="s">
        <v>76</v>
      </c>
      <c r="C198" s="73"/>
      <c r="D198" s="73"/>
      <c r="E198" s="73"/>
      <c r="F198" s="73"/>
    </row>
    <row r="199" spans="2:6" ht="15">
      <c r="B199" s="70" t="s">
        <v>164</v>
      </c>
      <c r="C199" s="73"/>
      <c r="D199" s="73"/>
      <c r="E199" s="73"/>
      <c r="F199" s="73"/>
    </row>
    <row r="200" ht="15">
      <c r="B200" s="69" t="s">
        <v>82</v>
      </c>
    </row>
    <row r="201" ht="15">
      <c r="B201" s="69"/>
    </row>
    <row r="202" spans="2:6" ht="15">
      <c r="B202" s="57" t="s">
        <v>52</v>
      </c>
      <c r="C202" s="57"/>
      <c r="D202" s="58"/>
      <c r="E202" s="59"/>
      <c r="F202" s="57" t="s">
        <v>81</v>
      </c>
    </row>
    <row r="203" spans="2:5" ht="15">
      <c r="B203" s="57" t="s">
        <v>53</v>
      </c>
      <c r="C203" s="57"/>
      <c r="D203" s="43" t="s">
        <v>80</v>
      </c>
      <c r="E203" s="42"/>
    </row>
  </sheetData>
  <sheetProtection/>
  <mergeCells count="133">
    <mergeCell ref="A171:A177"/>
    <mergeCell ref="B171:B177"/>
    <mergeCell ref="C171:C177"/>
    <mergeCell ref="D171:D177"/>
    <mergeCell ref="O171:O177"/>
    <mergeCell ref="A178:O178"/>
    <mergeCell ref="O19:O25"/>
    <mergeCell ref="A26:N26"/>
    <mergeCell ref="A75:A81"/>
    <mergeCell ref="B75:B81"/>
    <mergeCell ref="C75:C81"/>
    <mergeCell ref="D75:D81"/>
    <mergeCell ref="O75:O81"/>
    <mergeCell ref="A59:A65"/>
    <mergeCell ref="B59:B65"/>
    <mergeCell ref="C59:C65"/>
    <mergeCell ref="D163:D169"/>
    <mergeCell ref="A34:N34"/>
    <mergeCell ref="A99:A105"/>
    <mergeCell ref="B99:B105"/>
    <mergeCell ref="C99:C105"/>
    <mergeCell ref="D99:D105"/>
    <mergeCell ref="A50:O50"/>
    <mergeCell ref="B115:B121"/>
    <mergeCell ref="D59:D65"/>
    <mergeCell ref="O59:O65"/>
    <mergeCell ref="C51:C57"/>
    <mergeCell ref="A90:O90"/>
    <mergeCell ref="D115:D121"/>
    <mergeCell ref="A114:O114"/>
    <mergeCell ref="A66:O66"/>
    <mergeCell ref="B107:B113"/>
    <mergeCell ref="C107:C113"/>
    <mergeCell ref="A115:A121"/>
    <mergeCell ref="A107:A113"/>
    <mergeCell ref="A74:N74"/>
    <mergeCell ref="C115:C121"/>
    <mergeCell ref="B131:B137"/>
    <mergeCell ref="C131:C137"/>
    <mergeCell ref="D131:D137"/>
    <mergeCell ref="A154:O154"/>
    <mergeCell ref="A123:A129"/>
    <mergeCell ref="B123:B129"/>
    <mergeCell ref="A130:O130"/>
    <mergeCell ref="O43:O49"/>
    <mergeCell ref="O51:O57"/>
    <mergeCell ref="O91:O97"/>
    <mergeCell ref="O99:O105"/>
    <mergeCell ref="O83:O89"/>
    <mergeCell ref="D147:D153"/>
    <mergeCell ref="D123:D129"/>
    <mergeCell ref="A138:O138"/>
    <mergeCell ref="O131:O137"/>
    <mergeCell ref="A131:A137"/>
    <mergeCell ref="D195:F195"/>
    <mergeCell ref="A139:A145"/>
    <mergeCell ref="B139:B145"/>
    <mergeCell ref="C139:C145"/>
    <mergeCell ref="D139:D145"/>
    <mergeCell ref="A162:O162"/>
    <mergeCell ref="D155:D161"/>
    <mergeCell ref="A163:A169"/>
    <mergeCell ref="A146:O146"/>
    <mergeCell ref="O139:O145"/>
    <mergeCell ref="B197:F197"/>
    <mergeCell ref="A186:D192"/>
    <mergeCell ref="A147:A153"/>
    <mergeCell ref="B147:B153"/>
    <mergeCell ref="C147:C153"/>
    <mergeCell ref="A155:A161"/>
    <mergeCell ref="B155:B161"/>
    <mergeCell ref="C155:C161"/>
    <mergeCell ref="A179:D185"/>
    <mergeCell ref="C163:C169"/>
    <mergeCell ref="A170:O170"/>
    <mergeCell ref="O163:O169"/>
    <mergeCell ref="O155:O161"/>
    <mergeCell ref="O147:O153"/>
    <mergeCell ref="A91:A97"/>
    <mergeCell ref="B91:B97"/>
    <mergeCell ref="C91:C97"/>
    <mergeCell ref="D91:D97"/>
    <mergeCell ref="A98:O98"/>
    <mergeCell ref="B163:B169"/>
    <mergeCell ref="D107:D113"/>
    <mergeCell ref="A106:O106"/>
    <mergeCell ref="O107:O113"/>
    <mergeCell ref="O67:O73"/>
    <mergeCell ref="A67:D73"/>
    <mergeCell ref="A83:A89"/>
    <mergeCell ref="B83:B89"/>
    <mergeCell ref="C83:C89"/>
    <mergeCell ref="D83:D89"/>
    <mergeCell ref="A82:O82"/>
    <mergeCell ref="A42:N42"/>
    <mergeCell ref="A43:A49"/>
    <mergeCell ref="B43:B49"/>
    <mergeCell ref="C43:C49"/>
    <mergeCell ref="D43:D49"/>
    <mergeCell ref="A51:A57"/>
    <mergeCell ref="B51:B57"/>
    <mergeCell ref="D51:D57"/>
    <mergeCell ref="A58:O58"/>
    <mergeCell ref="B19:B25"/>
    <mergeCell ref="D19:D25"/>
    <mergeCell ref="A17:N17"/>
    <mergeCell ref="O27:O33"/>
    <mergeCell ref="A35:A41"/>
    <mergeCell ref="B35:B41"/>
    <mergeCell ref="C35:C41"/>
    <mergeCell ref="B27:B33"/>
    <mergeCell ref="C27:C33"/>
    <mergeCell ref="D27:D33"/>
    <mergeCell ref="B14:B16"/>
    <mergeCell ref="C14:D15"/>
    <mergeCell ref="E14:E16"/>
    <mergeCell ref="I14:J15"/>
    <mergeCell ref="C19:C25"/>
    <mergeCell ref="A18:N18"/>
    <mergeCell ref="G14:H15"/>
    <mergeCell ref="K14:L15"/>
    <mergeCell ref="M14:N15"/>
    <mergeCell ref="A19:A25"/>
    <mergeCell ref="D35:D41"/>
    <mergeCell ref="O35:O41"/>
    <mergeCell ref="A27:A33"/>
    <mergeCell ref="C123:C129"/>
    <mergeCell ref="F14:F16"/>
    <mergeCell ref="A122:O122"/>
    <mergeCell ref="O115:O121"/>
    <mergeCell ref="O123:O129"/>
    <mergeCell ref="O14:O16"/>
    <mergeCell ref="A14:A16"/>
  </mergeCells>
  <printOptions/>
  <pageMargins left="0.5118110236220472" right="0.11811023622047245" top="0.7480314960629921" bottom="0.5905511811023623" header="0.31496062992125984" footer="0.31496062992125984"/>
  <pageSetup fitToHeight="18" fitToWidth="1" horizontalDpi="600" verticalDpi="600" orientation="landscape" paperSize="9" scale="77" r:id="rId1"/>
  <rowBreaks count="6" manualBreakCount="6">
    <brk id="34" max="255" man="1"/>
    <brk id="53" max="255" man="1"/>
    <brk id="73" max="255" man="1"/>
    <brk id="104" max="14" man="1"/>
    <brk id="124" max="255" man="1"/>
    <brk id="144" max="255" man="1"/>
  </rowBreaks>
  <ignoredErrors>
    <ignoredError sqref="J88 J152 J168 H191 H48 H136 J184 J191 H112 J189" unlockedFormula="1"/>
    <ignoredError sqref="J112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"/>
  <sheetViews>
    <sheetView tabSelected="1" zoomScale="80" zoomScaleNormal="80" zoomScaleSheetLayoutView="70" zoomScalePageLayoutView="0" workbookViewId="0" topLeftCell="A32">
      <selection activeCell="F93" sqref="F93"/>
    </sheetView>
  </sheetViews>
  <sheetFormatPr defaultColWidth="9.140625" defaultRowHeight="15"/>
  <cols>
    <col min="1" max="1" width="6.28125" style="0" customWidth="1"/>
    <col min="2" max="2" width="19.7109375" style="0" customWidth="1"/>
    <col min="3" max="3" width="8.7109375" style="0" customWidth="1"/>
    <col min="4" max="4" width="8.00390625" style="0" customWidth="1"/>
    <col min="5" max="5" width="14.57421875" style="0" customWidth="1"/>
    <col min="6" max="6" width="13.57421875" style="0" customWidth="1"/>
    <col min="7" max="8" width="10.140625" style="0" customWidth="1"/>
    <col min="9" max="10" width="10.140625" style="54" customWidth="1"/>
    <col min="11" max="12" width="10.140625" style="0" customWidth="1"/>
    <col min="13" max="14" width="10.140625" style="205" customWidth="1"/>
    <col min="15" max="15" width="25.57421875" style="0" customWidth="1"/>
  </cols>
  <sheetData>
    <row r="1" spans="2:9" ht="15" customHeight="1">
      <c r="B1" s="1"/>
      <c r="F1" s="2" t="s">
        <v>24</v>
      </c>
      <c r="G1" s="4"/>
      <c r="H1" s="4"/>
      <c r="I1" s="78"/>
    </row>
    <row r="2" spans="2:9" ht="15" customHeight="1">
      <c r="B2" s="1"/>
      <c r="E2" s="5" t="s">
        <v>25</v>
      </c>
      <c r="G2" s="4"/>
      <c r="H2" s="4"/>
      <c r="I2" s="78"/>
    </row>
    <row r="3" spans="2:9" ht="16.5" customHeight="1">
      <c r="B3" s="1"/>
      <c r="E3" s="343" t="s">
        <v>40</v>
      </c>
      <c r="F3" s="343"/>
      <c r="G3" s="343"/>
      <c r="H3" s="343"/>
      <c r="I3" s="343"/>
    </row>
    <row r="4" spans="2:9" ht="15" customHeight="1">
      <c r="B4" s="1"/>
      <c r="E4" s="6" t="s">
        <v>0</v>
      </c>
      <c r="G4" s="4"/>
      <c r="H4" s="4"/>
      <c r="I4" s="78"/>
    </row>
    <row r="5" spans="2:9" ht="15" customHeight="1">
      <c r="B5" s="1"/>
      <c r="E5" s="2"/>
      <c r="F5" s="3"/>
      <c r="G5" s="4"/>
      <c r="H5" s="4"/>
      <c r="I5" s="78"/>
    </row>
    <row r="6" spans="2:9" ht="15" customHeight="1">
      <c r="B6" s="3"/>
      <c r="C6" s="3"/>
      <c r="D6" s="3"/>
      <c r="F6" s="44" t="s">
        <v>190</v>
      </c>
      <c r="G6" s="4"/>
      <c r="H6" s="4"/>
      <c r="I6" s="78"/>
    </row>
    <row r="7" spans="2:9" ht="15" customHeight="1">
      <c r="B7" s="3"/>
      <c r="C7" s="7"/>
      <c r="D7" s="7"/>
      <c r="F7" s="8" t="s">
        <v>51</v>
      </c>
      <c r="G7" s="4"/>
      <c r="H7" s="4"/>
      <c r="I7" s="78"/>
    </row>
    <row r="8" spans="2:9" ht="15" customHeight="1">
      <c r="B8" s="3"/>
      <c r="C8" s="3"/>
      <c r="D8" s="3"/>
      <c r="E8" s="3"/>
      <c r="F8" s="3"/>
      <c r="G8" s="4"/>
      <c r="H8" s="4"/>
      <c r="I8" s="78"/>
    </row>
    <row r="9" spans="2:10" ht="15" customHeight="1">
      <c r="B9" s="9" t="s">
        <v>58</v>
      </c>
      <c r="C9" s="3"/>
      <c r="D9" s="3"/>
      <c r="E9" s="10"/>
      <c r="F9" s="10"/>
      <c r="G9" s="10"/>
      <c r="H9" s="10"/>
      <c r="I9" s="79"/>
      <c r="J9" s="80"/>
    </row>
    <row r="10" spans="2:10" ht="15" customHeight="1">
      <c r="B10" s="9" t="s">
        <v>194</v>
      </c>
      <c r="C10" s="11"/>
      <c r="D10" s="11"/>
      <c r="E10" s="12"/>
      <c r="F10" s="12"/>
      <c r="G10" s="12"/>
      <c r="H10" s="12"/>
      <c r="I10" s="81"/>
      <c r="J10" s="82"/>
    </row>
    <row r="11" spans="2:10" ht="15" customHeight="1">
      <c r="B11" s="9"/>
      <c r="C11" s="11"/>
      <c r="D11" s="11"/>
      <c r="E11" s="12"/>
      <c r="F11" s="12"/>
      <c r="G11" s="12"/>
      <c r="H11" s="12"/>
      <c r="I11" s="81"/>
      <c r="J11" s="82"/>
    </row>
    <row r="12" spans="2:10" ht="15" customHeight="1">
      <c r="B12" s="9" t="s">
        <v>1</v>
      </c>
      <c r="C12" s="11"/>
      <c r="D12" s="46" t="s">
        <v>28</v>
      </c>
      <c r="E12" s="13"/>
      <c r="F12" s="13"/>
      <c r="G12" s="3"/>
      <c r="H12" s="3"/>
      <c r="I12" s="83"/>
      <c r="J12" s="52"/>
    </row>
    <row r="13" spans="2:10" ht="15" customHeight="1">
      <c r="B13" s="9"/>
      <c r="C13" s="11"/>
      <c r="D13" s="11"/>
      <c r="E13" s="11"/>
      <c r="F13" s="11"/>
      <c r="G13" s="3"/>
      <c r="H13" s="3"/>
      <c r="I13" s="83"/>
      <c r="J13" s="52"/>
    </row>
    <row r="14" spans="1:15" ht="15" customHeight="1">
      <c r="A14" s="216" t="s">
        <v>2</v>
      </c>
      <c r="B14" s="216" t="s">
        <v>3</v>
      </c>
      <c r="C14" s="216" t="s">
        <v>4</v>
      </c>
      <c r="D14" s="216"/>
      <c r="E14" s="216" t="s">
        <v>5</v>
      </c>
      <c r="F14" s="268" t="s">
        <v>89</v>
      </c>
      <c r="G14" s="232" t="s">
        <v>185</v>
      </c>
      <c r="H14" s="232"/>
      <c r="I14" s="232" t="s">
        <v>186</v>
      </c>
      <c r="J14" s="232"/>
      <c r="K14" s="232" t="s">
        <v>187</v>
      </c>
      <c r="L14" s="232"/>
      <c r="M14" s="232" t="s">
        <v>191</v>
      </c>
      <c r="N14" s="232"/>
      <c r="O14" s="217" t="s">
        <v>8</v>
      </c>
    </row>
    <row r="15" spans="1:15" ht="48.75" customHeight="1">
      <c r="A15" s="216"/>
      <c r="B15" s="216"/>
      <c r="C15" s="216"/>
      <c r="D15" s="216"/>
      <c r="E15" s="216"/>
      <c r="F15" s="269"/>
      <c r="G15" s="232"/>
      <c r="H15" s="232"/>
      <c r="I15" s="232"/>
      <c r="J15" s="232"/>
      <c r="K15" s="232"/>
      <c r="L15" s="232"/>
      <c r="M15" s="232"/>
      <c r="N15" s="232"/>
      <c r="O15" s="217"/>
    </row>
    <row r="16" spans="1:15" ht="35.25" customHeight="1">
      <c r="A16" s="216"/>
      <c r="B16" s="216"/>
      <c r="C16" s="14" t="s">
        <v>9</v>
      </c>
      <c r="D16" s="14" t="s">
        <v>10</v>
      </c>
      <c r="E16" s="216"/>
      <c r="F16" s="270"/>
      <c r="G16" s="14" t="s">
        <v>11</v>
      </c>
      <c r="H16" s="14" t="s">
        <v>12</v>
      </c>
      <c r="I16" s="14" t="s">
        <v>11</v>
      </c>
      <c r="J16" s="14" t="s">
        <v>12</v>
      </c>
      <c r="K16" s="14" t="s">
        <v>11</v>
      </c>
      <c r="L16" s="14" t="s">
        <v>12</v>
      </c>
      <c r="M16" s="14" t="s">
        <v>11</v>
      </c>
      <c r="N16" s="14" t="s">
        <v>12</v>
      </c>
      <c r="O16" s="217"/>
    </row>
    <row r="17" spans="1:15" ht="19.5" customHeight="1">
      <c r="A17" s="340" t="s">
        <v>118</v>
      </c>
      <c r="B17" s="341"/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2"/>
    </row>
    <row r="18" spans="1:15" ht="15.75" customHeight="1">
      <c r="A18" s="337" t="s">
        <v>119</v>
      </c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9"/>
    </row>
    <row r="19" spans="1:15" ht="25.5" customHeight="1">
      <c r="A19" s="337" t="s">
        <v>120</v>
      </c>
      <c r="B19" s="338"/>
      <c r="C19" s="338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9"/>
    </row>
    <row r="20" spans="1:15" ht="15" customHeight="1">
      <c r="A20" s="334" t="s">
        <v>66</v>
      </c>
      <c r="B20" s="216" t="s">
        <v>123</v>
      </c>
      <c r="C20" s="268" t="s">
        <v>43</v>
      </c>
      <c r="D20" s="213" t="s">
        <v>167</v>
      </c>
      <c r="E20" s="16" t="s">
        <v>13</v>
      </c>
      <c r="F20" s="68">
        <f>SUM(F22:F26)</f>
        <v>20477.300000000003</v>
      </c>
      <c r="G20" s="68">
        <f>SUM(G22:G26)</f>
        <v>3453.67</v>
      </c>
      <c r="H20" s="88">
        <f>G20/F20%</f>
        <v>16.86584657156949</v>
      </c>
      <c r="I20" s="68">
        <f>SUM(I22:I26)</f>
        <v>5348.72</v>
      </c>
      <c r="J20" s="88">
        <f>(I20+G20)/F20%</f>
        <v>42.98608703295844</v>
      </c>
      <c r="K20" s="88">
        <f>K24+K25</f>
        <v>14386.119999999999</v>
      </c>
      <c r="L20" s="85">
        <f>K20/F20%</f>
        <v>70.2539885629453</v>
      </c>
      <c r="M20" s="85">
        <f>M24+M25</f>
        <v>19064.550000000003</v>
      </c>
      <c r="N20" s="128">
        <f>M20/F20%</f>
        <v>93.10089709092507</v>
      </c>
      <c r="O20" s="217"/>
    </row>
    <row r="21" spans="1:15" ht="18" customHeight="1">
      <c r="A21" s="326"/>
      <c r="B21" s="328"/>
      <c r="C21" s="269"/>
      <c r="D21" s="214"/>
      <c r="E21" s="19" t="s">
        <v>14</v>
      </c>
      <c r="F21" s="90"/>
      <c r="G21" s="111"/>
      <c r="H21" s="89"/>
      <c r="I21" s="86"/>
      <c r="J21" s="89"/>
      <c r="K21" s="86"/>
      <c r="L21" s="86"/>
      <c r="M21" s="86"/>
      <c r="N21" s="86"/>
      <c r="O21" s="335"/>
    </row>
    <row r="22" spans="1:15" ht="33.75" customHeight="1">
      <c r="A22" s="326"/>
      <c r="B22" s="328"/>
      <c r="C22" s="269"/>
      <c r="D22" s="214"/>
      <c r="E22" s="21" t="s">
        <v>15</v>
      </c>
      <c r="F22" s="89">
        <v>0</v>
      </c>
      <c r="G22" s="89"/>
      <c r="H22" s="89"/>
      <c r="I22" s="85"/>
      <c r="J22" s="89"/>
      <c r="K22" s="85"/>
      <c r="L22" s="85"/>
      <c r="M22" s="85"/>
      <c r="N22" s="128"/>
      <c r="O22" s="335"/>
    </row>
    <row r="23" spans="1:15" ht="29.25" customHeight="1">
      <c r="A23" s="326"/>
      <c r="B23" s="328"/>
      <c r="C23" s="269"/>
      <c r="D23" s="214"/>
      <c r="E23" s="50" t="s">
        <v>16</v>
      </c>
      <c r="F23" s="89">
        <v>0</v>
      </c>
      <c r="G23" s="89"/>
      <c r="H23" s="89"/>
      <c r="I23" s="85"/>
      <c r="J23" s="89"/>
      <c r="K23" s="85"/>
      <c r="L23" s="85"/>
      <c r="M23" s="85"/>
      <c r="N23" s="128"/>
      <c r="O23" s="335"/>
    </row>
    <row r="24" spans="1:15" ht="29.25" customHeight="1">
      <c r="A24" s="326"/>
      <c r="B24" s="328"/>
      <c r="C24" s="269"/>
      <c r="D24" s="214"/>
      <c r="E24" s="51" t="s">
        <v>17</v>
      </c>
      <c r="F24" s="89">
        <f>F31+F47+F63</f>
        <v>5815.9</v>
      </c>
      <c r="G24" s="89">
        <f>G31+G47+G63</f>
        <v>815.3700000000001</v>
      </c>
      <c r="H24" s="89">
        <f>G24/F24%</f>
        <v>14.019670214412217</v>
      </c>
      <c r="I24" s="89">
        <f>I31+I47+I63</f>
        <v>2171.36</v>
      </c>
      <c r="J24" s="89">
        <f>(I24+G24)/F24%</f>
        <v>51.35456249247753</v>
      </c>
      <c r="K24" s="89">
        <f>K31+K47+K63</f>
        <v>4105.19</v>
      </c>
      <c r="L24" s="87">
        <f>K24/F24%</f>
        <v>70.58563592909094</v>
      </c>
      <c r="M24" s="85">
        <f>M31+M47+M63</f>
        <v>5815.9</v>
      </c>
      <c r="N24" s="128">
        <f>M24/F24%</f>
        <v>100</v>
      </c>
      <c r="O24" s="335"/>
    </row>
    <row r="25" spans="1:15" ht="24.75" customHeight="1">
      <c r="A25" s="326"/>
      <c r="B25" s="328"/>
      <c r="C25" s="269"/>
      <c r="D25" s="214"/>
      <c r="E25" s="21" t="s">
        <v>18</v>
      </c>
      <c r="F25" s="126">
        <f>F32+F40+F48+F56</f>
        <v>14661.400000000001</v>
      </c>
      <c r="G25" s="126">
        <f>G32+G40+G48+G56</f>
        <v>2638.3</v>
      </c>
      <c r="H25" s="89">
        <f>G25/F25%</f>
        <v>17.994870885454322</v>
      </c>
      <c r="I25" s="126">
        <f>I32+I40+I48+I56</f>
        <v>3177.36</v>
      </c>
      <c r="J25" s="87">
        <f>(I25+G25)/F25%</f>
        <v>39.666471141910044</v>
      </c>
      <c r="K25" s="89">
        <f>K32+K40+K48+K56</f>
        <v>10280.93</v>
      </c>
      <c r="L25" s="87">
        <f>K25/F25%</f>
        <v>70.12243032725388</v>
      </c>
      <c r="M25" s="85">
        <f>M32+M40+M48+M56</f>
        <v>13248.650000000001</v>
      </c>
      <c r="N25" s="128">
        <f>M25/F25%</f>
        <v>90.36415349148103</v>
      </c>
      <c r="O25" s="335"/>
    </row>
    <row r="26" spans="1:15" ht="24.75" customHeight="1">
      <c r="A26" s="327"/>
      <c r="B26" s="328"/>
      <c r="C26" s="270"/>
      <c r="D26" s="215"/>
      <c r="E26" s="23" t="s">
        <v>19</v>
      </c>
      <c r="F26" s="89">
        <v>0</v>
      </c>
      <c r="G26" s="89"/>
      <c r="H26" s="85"/>
      <c r="I26" s="85"/>
      <c r="J26" s="87"/>
      <c r="K26" s="85"/>
      <c r="L26" s="85"/>
      <c r="M26" s="85"/>
      <c r="N26" s="128"/>
      <c r="O26" s="335"/>
    </row>
    <row r="27" spans="1:15" ht="28.5" customHeight="1">
      <c r="A27" s="208" t="s">
        <v>124</v>
      </c>
      <c r="B27" s="211" t="s">
        <v>50</v>
      </c>
      <c r="C27" s="213" t="s">
        <v>43</v>
      </c>
      <c r="D27" s="213" t="s">
        <v>167</v>
      </c>
      <c r="E27" s="16" t="s">
        <v>13</v>
      </c>
      <c r="F27" s="68">
        <f>SUM(F29:F33)</f>
        <v>10872</v>
      </c>
      <c r="G27" s="68">
        <f>SUM(G29:G33)</f>
        <v>1699.2199999999998</v>
      </c>
      <c r="H27" s="68">
        <f>G27/F27%</f>
        <v>15.629323031640912</v>
      </c>
      <c r="I27" s="68">
        <f>SUM(I29:I33)</f>
        <v>3191.53</v>
      </c>
      <c r="J27" s="85">
        <f>(I27+G27)/F27%</f>
        <v>44.9848233995585</v>
      </c>
      <c r="K27" s="85">
        <v>7731.72</v>
      </c>
      <c r="L27" s="85">
        <f>K27/F27%</f>
        <v>71.1158940397351</v>
      </c>
      <c r="M27" s="85">
        <f>M31+M32</f>
        <v>10159.25</v>
      </c>
      <c r="N27" s="128">
        <f>M27/F27%</f>
        <v>93.4441685062546</v>
      </c>
      <c r="O27" s="297" t="s">
        <v>192</v>
      </c>
    </row>
    <row r="28" spans="1:15" ht="15" customHeight="1">
      <c r="A28" s="209"/>
      <c r="B28" s="212"/>
      <c r="C28" s="214"/>
      <c r="D28" s="214"/>
      <c r="E28" s="19" t="s">
        <v>14</v>
      </c>
      <c r="F28" s="90"/>
      <c r="G28" s="111"/>
      <c r="H28" s="86"/>
      <c r="I28" s="86"/>
      <c r="J28" s="87"/>
      <c r="K28" s="86"/>
      <c r="L28" s="86"/>
      <c r="M28" s="86"/>
      <c r="N28" s="86"/>
      <c r="O28" s="336"/>
    </row>
    <row r="29" spans="1:15" ht="21" customHeight="1">
      <c r="A29" s="209"/>
      <c r="B29" s="212"/>
      <c r="C29" s="214"/>
      <c r="D29" s="214"/>
      <c r="E29" s="190" t="s">
        <v>15</v>
      </c>
      <c r="F29" s="89">
        <v>0</v>
      </c>
      <c r="G29" s="89"/>
      <c r="H29" s="87"/>
      <c r="I29" s="87"/>
      <c r="J29" s="87"/>
      <c r="K29" s="85"/>
      <c r="L29" s="85"/>
      <c r="M29" s="85"/>
      <c r="N29" s="128"/>
      <c r="O29" s="336"/>
    </row>
    <row r="30" spans="1:15" ht="24.75" customHeight="1">
      <c r="A30" s="209"/>
      <c r="B30" s="212"/>
      <c r="C30" s="214"/>
      <c r="D30" s="214"/>
      <c r="E30" s="22" t="s">
        <v>16</v>
      </c>
      <c r="F30" s="89">
        <v>0</v>
      </c>
      <c r="G30" s="89"/>
      <c r="H30" s="87"/>
      <c r="I30" s="87"/>
      <c r="J30" s="87"/>
      <c r="K30" s="85"/>
      <c r="L30" s="85"/>
      <c r="M30" s="85"/>
      <c r="N30" s="128"/>
      <c r="O30" s="336"/>
    </row>
    <row r="31" spans="1:15" ht="25.5" customHeight="1">
      <c r="A31" s="209"/>
      <c r="B31" s="212"/>
      <c r="C31" s="214"/>
      <c r="D31" s="214"/>
      <c r="E31" s="23" t="s">
        <v>17</v>
      </c>
      <c r="F31" s="89">
        <v>4049.9</v>
      </c>
      <c r="G31" s="89">
        <v>514.12</v>
      </c>
      <c r="H31" s="87">
        <f>G31/F31%</f>
        <v>12.694634435418157</v>
      </c>
      <c r="I31" s="87">
        <v>1775.88</v>
      </c>
      <c r="J31" s="87">
        <f>(I31+G31)/F31%</f>
        <v>56.5446060396553</v>
      </c>
      <c r="K31" s="87">
        <v>2880.1</v>
      </c>
      <c r="L31" s="87">
        <f>K31/F31%</f>
        <v>71.11533618114026</v>
      </c>
      <c r="M31" s="85">
        <v>4049.9</v>
      </c>
      <c r="N31" s="128">
        <f>M31/F31%</f>
        <v>100</v>
      </c>
      <c r="O31" s="336"/>
    </row>
    <row r="32" spans="1:15" ht="25.5" customHeight="1">
      <c r="A32" s="209"/>
      <c r="B32" s="212"/>
      <c r="C32" s="214"/>
      <c r="D32" s="214"/>
      <c r="E32" s="21" t="s">
        <v>18</v>
      </c>
      <c r="F32" s="151">
        <v>6822.1</v>
      </c>
      <c r="G32" s="89">
        <v>1185.1</v>
      </c>
      <c r="H32" s="87">
        <f>G32/F32%</f>
        <v>17.371483853945264</v>
      </c>
      <c r="I32" s="87">
        <v>1415.65</v>
      </c>
      <c r="J32" s="87">
        <f>(I32+G32)/F32%</f>
        <v>38.12242564606206</v>
      </c>
      <c r="K32" s="87">
        <v>4851.59</v>
      </c>
      <c r="L32" s="87">
        <f>K32/F32%</f>
        <v>71.11578546195453</v>
      </c>
      <c r="M32" s="85">
        <f>6822.1-712.75</f>
        <v>6109.35</v>
      </c>
      <c r="N32" s="128">
        <f>M32/F32%</f>
        <v>89.55233725685639</v>
      </c>
      <c r="O32" s="336"/>
    </row>
    <row r="33" spans="1:15" ht="25.5" customHeight="1">
      <c r="A33" s="210"/>
      <c r="B33" s="212"/>
      <c r="C33" s="215"/>
      <c r="D33" s="215"/>
      <c r="E33" s="23" t="s">
        <v>19</v>
      </c>
      <c r="F33" s="89">
        <v>0</v>
      </c>
      <c r="G33" s="89"/>
      <c r="H33" s="87"/>
      <c r="I33" s="87"/>
      <c r="J33" s="87"/>
      <c r="K33" s="85"/>
      <c r="L33" s="85"/>
      <c r="M33" s="85"/>
      <c r="N33" s="128"/>
      <c r="O33" s="336"/>
    </row>
    <row r="34" spans="1:15" ht="24.75" customHeight="1">
      <c r="A34" s="274" t="s">
        <v>141</v>
      </c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8"/>
    </row>
    <row r="35" spans="1:15" ht="27.75" customHeight="1">
      <c r="A35" s="208" t="s">
        <v>125</v>
      </c>
      <c r="B35" s="213" t="s">
        <v>57</v>
      </c>
      <c r="C35" s="213" t="s">
        <v>43</v>
      </c>
      <c r="D35" s="213" t="s">
        <v>167</v>
      </c>
      <c r="E35" s="16" t="s">
        <v>13</v>
      </c>
      <c r="F35" s="68">
        <f>SUM(F37:F41)</f>
        <v>6343.6</v>
      </c>
      <c r="G35" s="68">
        <f>SUM(G37:G41)</f>
        <v>1102.73</v>
      </c>
      <c r="H35" s="85">
        <f>G35/F35%</f>
        <v>17.383346995396934</v>
      </c>
      <c r="I35" s="85">
        <f>SUM(I37:I40)</f>
        <v>1317.27</v>
      </c>
      <c r="J35" s="85">
        <f>(I35+G35)/F35%</f>
        <v>38.14868528911028</v>
      </c>
      <c r="K35" s="85">
        <v>4280.99</v>
      </c>
      <c r="L35" s="85">
        <f>K35/F35%</f>
        <v>67.48518191563149</v>
      </c>
      <c r="M35" s="85">
        <f>M40</f>
        <v>5643.6</v>
      </c>
      <c r="N35" s="85">
        <f>M35/F35%</f>
        <v>88.96525632133174</v>
      </c>
      <c r="O35" s="250" t="s">
        <v>192</v>
      </c>
    </row>
    <row r="36" spans="1:15" ht="15" customHeight="1">
      <c r="A36" s="239"/>
      <c r="B36" s="214"/>
      <c r="C36" s="214"/>
      <c r="D36" s="214"/>
      <c r="E36" s="19" t="s">
        <v>14</v>
      </c>
      <c r="F36" s="90"/>
      <c r="G36" s="111"/>
      <c r="H36" s="87"/>
      <c r="I36" s="86"/>
      <c r="J36" s="87"/>
      <c r="K36" s="20"/>
      <c r="L36" s="20"/>
      <c r="M36" s="86"/>
      <c r="N36" s="86"/>
      <c r="O36" s="251"/>
    </row>
    <row r="37" spans="1:15" ht="27.75" customHeight="1">
      <c r="A37" s="239"/>
      <c r="B37" s="214"/>
      <c r="C37" s="214"/>
      <c r="D37" s="214"/>
      <c r="E37" s="21" t="s">
        <v>15</v>
      </c>
      <c r="F37" s="89">
        <v>0</v>
      </c>
      <c r="G37" s="89"/>
      <c r="H37" s="87"/>
      <c r="I37" s="85"/>
      <c r="J37" s="87"/>
      <c r="K37" s="18"/>
      <c r="L37" s="18"/>
      <c r="M37" s="85"/>
      <c r="N37" s="85"/>
      <c r="O37" s="251"/>
    </row>
    <row r="38" spans="1:15" ht="27.75" customHeight="1">
      <c r="A38" s="239"/>
      <c r="B38" s="214"/>
      <c r="C38" s="214"/>
      <c r="D38" s="214"/>
      <c r="E38" s="50" t="s">
        <v>16</v>
      </c>
      <c r="F38" s="89">
        <v>0</v>
      </c>
      <c r="G38" s="89"/>
      <c r="H38" s="87"/>
      <c r="I38" s="85"/>
      <c r="J38" s="87"/>
      <c r="K38" s="18"/>
      <c r="L38" s="18"/>
      <c r="M38" s="85"/>
      <c r="N38" s="85"/>
      <c r="O38" s="251"/>
    </row>
    <row r="39" spans="1:15" ht="27.75" customHeight="1">
      <c r="A39" s="239"/>
      <c r="B39" s="214"/>
      <c r="C39" s="214"/>
      <c r="D39" s="214"/>
      <c r="E39" s="51" t="s">
        <v>17</v>
      </c>
      <c r="F39" s="89">
        <v>0</v>
      </c>
      <c r="G39" s="89"/>
      <c r="H39" s="87"/>
      <c r="I39" s="85"/>
      <c r="J39" s="87"/>
      <c r="K39" s="18"/>
      <c r="L39" s="18"/>
      <c r="M39" s="85"/>
      <c r="N39" s="85"/>
      <c r="O39" s="251"/>
    </row>
    <row r="40" spans="1:15" ht="27.75" customHeight="1">
      <c r="A40" s="239"/>
      <c r="B40" s="214"/>
      <c r="C40" s="214"/>
      <c r="D40" s="214"/>
      <c r="E40" s="21" t="s">
        <v>18</v>
      </c>
      <c r="F40" s="115">
        <v>6343.6</v>
      </c>
      <c r="G40" s="89">
        <v>1102.73</v>
      </c>
      <c r="H40" s="87">
        <f>G40/F40%</f>
        <v>17.383346995396934</v>
      </c>
      <c r="I40" s="87">
        <v>1317.27</v>
      </c>
      <c r="J40" s="87">
        <f>(I40+G40)/F40%</f>
        <v>38.14868528911028</v>
      </c>
      <c r="K40" s="87">
        <f>K35</f>
        <v>4280.99</v>
      </c>
      <c r="L40" s="87">
        <f>L35</f>
        <v>67.48518191563149</v>
      </c>
      <c r="M40" s="85">
        <f>6343.6-700</f>
        <v>5643.6</v>
      </c>
      <c r="N40" s="85">
        <f>M40/F40%</f>
        <v>88.96525632133174</v>
      </c>
      <c r="O40" s="251"/>
    </row>
    <row r="41" spans="1:15" ht="27.75" customHeight="1">
      <c r="A41" s="239"/>
      <c r="B41" s="214"/>
      <c r="C41" s="214"/>
      <c r="D41" s="215"/>
      <c r="E41" s="22" t="s">
        <v>19</v>
      </c>
      <c r="F41" s="103">
        <v>0</v>
      </c>
      <c r="G41" s="103"/>
      <c r="H41" s="98"/>
      <c r="I41" s="98"/>
      <c r="J41" s="98"/>
      <c r="K41" s="25"/>
      <c r="L41" s="25"/>
      <c r="M41" s="98"/>
      <c r="N41" s="98"/>
      <c r="O41" s="251"/>
    </row>
    <row r="42" spans="1:15" ht="24" customHeight="1">
      <c r="A42" s="293" t="s">
        <v>45</v>
      </c>
      <c r="B42" s="293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</row>
    <row r="43" spans="1:15" ht="26.25" customHeight="1">
      <c r="A43" s="239" t="s">
        <v>126</v>
      </c>
      <c r="B43" s="215" t="s">
        <v>44</v>
      </c>
      <c r="C43" s="214" t="s">
        <v>43</v>
      </c>
      <c r="D43" s="213" t="s">
        <v>167</v>
      </c>
      <c r="E43" s="56" t="s">
        <v>13</v>
      </c>
      <c r="F43" s="68">
        <f>SUM(F45:F49)</f>
        <v>1543</v>
      </c>
      <c r="G43" s="68">
        <v>309.17</v>
      </c>
      <c r="H43" s="68">
        <f>SUM(H45:H49)</f>
        <v>40.0742610218108</v>
      </c>
      <c r="I43" s="68">
        <v>392.05</v>
      </c>
      <c r="J43" s="68">
        <f>I43/F43%</f>
        <v>25.408295528191836</v>
      </c>
      <c r="K43" s="102">
        <v>1203.74</v>
      </c>
      <c r="L43" s="102">
        <f>K43/F43%</f>
        <v>78.01296176279975</v>
      </c>
      <c r="M43" s="102">
        <f>M47+M48</f>
        <v>1543</v>
      </c>
      <c r="N43" s="102">
        <f>M43/F43%</f>
        <v>100</v>
      </c>
      <c r="O43" s="271"/>
    </row>
    <row r="44" spans="1:15" ht="15" customHeight="1">
      <c r="A44" s="209"/>
      <c r="B44" s="212"/>
      <c r="C44" s="214"/>
      <c r="D44" s="214"/>
      <c r="E44" s="19" t="s">
        <v>14</v>
      </c>
      <c r="F44" s="90"/>
      <c r="G44" s="111"/>
      <c r="H44" s="86"/>
      <c r="I44" s="86"/>
      <c r="J44" s="86"/>
      <c r="K44" s="86"/>
      <c r="L44" s="86"/>
      <c r="M44" s="86"/>
      <c r="N44" s="86"/>
      <c r="O44" s="272"/>
    </row>
    <row r="45" spans="1:15" ht="18" customHeight="1">
      <c r="A45" s="209"/>
      <c r="B45" s="212"/>
      <c r="C45" s="214"/>
      <c r="D45" s="214"/>
      <c r="E45" s="190" t="s">
        <v>15</v>
      </c>
      <c r="F45" s="123"/>
      <c r="G45" s="89"/>
      <c r="H45" s="85"/>
      <c r="I45" s="85"/>
      <c r="J45" s="85"/>
      <c r="K45" s="85"/>
      <c r="L45" s="85"/>
      <c r="M45" s="85"/>
      <c r="N45" s="85"/>
      <c r="O45" s="272"/>
    </row>
    <row r="46" spans="1:15" ht="24.75" customHeight="1">
      <c r="A46" s="209"/>
      <c r="B46" s="212"/>
      <c r="C46" s="214"/>
      <c r="D46" s="214"/>
      <c r="E46" s="22" t="s">
        <v>16</v>
      </c>
      <c r="F46" s="123"/>
      <c r="G46" s="89"/>
      <c r="H46" s="85"/>
      <c r="I46" s="85"/>
      <c r="J46" s="85"/>
      <c r="K46" s="85"/>
      <c r="L46" s="85"/>
      <c r="M46" s="85"/>
      <c r="N46" s="85"/>
      <c r="O46" s="272"/>
    </row>
    <row r="47" spans="1:15" ht="24.75" customHeight="1">
      <c r="A47" s="209"/>
      <c r="B47" s="212"/>
      <c r="C47" s="214"/>
      <c r="D47" s="214"/>
      <c r="E47" s="23" t="s">
        <v>17</v>
      </c>
      <c r="F47" s="148">
        <v>530</v>
      </c>
      <c r="G47" s="89">
        <v>106.2</v>
      </c>
      <c r="H47" s="87">
        <f>G47/F47%</f>
        <v>20.037735849056606</v>
      </c>
      <c r="I47" s="87">
        <v>134.66</v>
      </c>
      <c r="J47" s="87">
        <f>I47/F47%</f>
        <v>25.40754716981132</v>
      </c>
      <c r="K47" s="87">
        <v>413.37</v>
      </c>
      <c r="L47" s="87">
        <f>K47/F47%</f>
        <v>77.99433962264152</v>
      </c>
      <c r="M47" s="85">
        <v>530</v>
      </c>
      <c r="N47" s="85">
        <f>M47/F47%</f>
        <v>100</v>
      </c>
      <c r="O47" s="272"/>
    </row>
    <row r="48" spans="1:15" ht="24.75" customHeight="1">
      <c r="A48" s="209"/>
      <c r="B48" s="212"/>
      <c r="C48" s="214"/>
      <c r="D48" s="214"/>
      <c r="E48" s="21" t="s">
        <v>18</v>
      </c>
      <c r="F48" s="149">
        <v>1013</v>
      </c>
      <c r="G48" s="89">
        <f>G43-G47</f>
        <v>202.97000000000003</v>
      </c>
      <c r="H48" s="136">
        <f>G48/F48%</f>
        <v>20.036525172754196</v>
      </c>
      <c r="I48" s="87">
        <f>I43-I47</f>
        <v>257.39</v>
      </c>
      <c r="J48" s="87">
        <f>I48/F48%</f>
        <v>25.408687068114507</v>
      </c>
      <c r="K48" s="87">
        <f>K43-K47</f>
        <v>790.37</v>
      </c>
      <c r="L48" s="87">
        <f>K48/F48%</f>
        <v>78.02270483711747</v>
      </c>
      <c r="M48" s="85">
        <v>1013</v>
      </c>
      <c r="N48" s="85">
        <f>M48/F48%</f>
        <v>99.99999999999999</v>
      </c>
      <c r="O48" s="272"/>
    </row>
    <row r="49" spans="1:15" ht="24.75" customHeight="1">
      <c r="A49" s="210"/>
      <c r="B49" s="212"/>
      <c r="C49" s="215"/>
      <c r="D49" s="215"/>
      <c r="E49" s="23" t="s">
        <v>19</v>
      </c>
      <c r="F49" s="123"/>
      <c r="G49" s="89"/>
      <c r="H49" s="85"/>
      <c r="I49" s="87"/>
      <c r="J49" s="87"/>
      <c r="K49" s="85"/>
      <c r="L49" s="18"/>
      <c r="M49" s="85"/>
      <c r="N49" s="85"/>
      <c r="O49" s="273"/>
    </row>
    <row r="50" spans="1:15" ht="24.75" customHeight="1">
      <c r="A50" s="274" t="s">
        <v>140</v>
      </c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8"/>
    </row>
    <row r="51" spans="1:15" ht="24.75" customHeight="1">
      <c r="A51" s="208" t="s">
        <v>127</v>
      </c>
      <c r="B51" s="213" t="s">
        <v>41</v>
      </c>
      <c r="C51" s="213" t="s">
        <v>43</v>
      </c>
      <c r="D51" s="213" t="s">
        <v>167</v>
      </c>
      <c r="E51" s="16" t="s">
        <v>13</v>
      </c>
      <c r="F51" s="68">
        <f>SUM(F53:F57)</f>
        <v>482.7</v>
      </c>
      <c r="G51" s="68">
        <f>SUM(G53:G57)</f>
        <v>147.5</v>
      </c>
      <c r="H51" s="68">
        <f>G51/F51%</f>
        <v>30.557281955666046</v>
      </c>
      <c r="I51" s="68">
        <f>SUM(I53:I57)</f>
        <v>187.05</v>
      </c>
      <c r="J51" s="68">
        <f>(I51+G51)/F51%</f>
        <v>69.30805883571577</v>
      </c>
      <c r="K51" s="85">
        <v>357.98</v>
      </c>
      <c r="L51" s="85">
        <f>L56</f>
        <v>74.16200538636835</v>
      </c>
      <c r="M51" s="85">
        <f>M56</f>
        <v>482.7</v>
      </c>
      <c r="N51" s="85">
        <f>M51/F51%</f>
        <v>100</v>
      </c>
      <c r="O51" s="233"/>
    </row>
    <row r="52" spans="1:15" ht="17.25" customHeight="1">
      <c r="A52" s="239"/>
      <c r="B52" s="214"/>
      <c r="C52" s="214"/>
      <c r="D52" s="214"/>
      <c r="E52" s="19" t="s">
        <v>14</v>
      </c>
      <c r="F52" s="90"/>
      <c r="G52" s="111"/>
      <c r="H52" s="112"/>
      <c r="I52" s="86"/>
      <c r="J52" s="86"/>
      <c r="K52" s="86"/>
      <c r="L52" s="20"/>
      <c r="M52" s="86"/>
      <c r="N52" s="86"/>
      <c r="O52" s="234"/>
    </row>
    <row r="53" spans="1:15" ht="21.75" customHeight="1">
      <c r="A53" s="239"/>
      <c r="B53" s="214"/>
      <c r="C53" s="214"/>
      <c r="D53" s="214"/>
      <c r="E53" s="21" t="s">
        <v>15</v>
      </c>
      <c r="F53" s="89">
        <v>0</v>
      </c>
      <c r="G53" s="89"/>
      <c r="H53" s="87"/>
      <c r="I53" s="85"/>
      <c r="J53" s="85"/>
      <c r="K53" s="85"/>
      <c r="L53" s="18"/>
      <c r="M53" s="85"/>
      <c r="N53" s="85"/>
      <c r="O53" s="234"/>
    </row>
    <row r="54" spans="1:15" ht="28.5" customHeight="1">
      <c r="A54" s="239"/>
      <c r="B54" s="214"/>
      <c r="C54" s="214"/>
      <c r="D54" s="214"/>
      <c r="E54" s="50" t="s">
        <v>16</v>
      </c>
      <c r="F54" s="89">
        <v>0</v>
      </c>
      <c r="G54" s="89"/>
      <c r="H54" s="87"/>
      <c r="I54" s="85"/>
      <c r="J54" s="85"/>
      <c r="K54" s="85"/>
      <c r="L54" s="18"/>
      <c r="M54" s="85"/>
      <c r="N54" s="85"/>
      <c r="O54" s="234"/>
    </row>
    <row r="55" spans="1:15" ht="28.5" customHeight="1">
      <c r="A55" s="239"/>
      <c r="B55" s="214"/>
      <c r="C55" s="214"/>
      <c r="D55" s="214"/>
      <c r="E55" s="51" t="s">
        <v>17</v>
      </c>
      <c r="F55" s="89">
        <v>0</v>
      </c>
      <c r="G55" s="89"/>
      <c r="H55" s="87"/>
      <c r="I55" s="85"/>
      <c r="J55" s="85"/>
      <c r="K55" s="85"/>
      <c r="L55" s="18"/>
      <c r="M55" s="85"/>
      <c r="N55" s="85"/>
      <c r="O55" s="234"/>
    </row>
    <row r="56" spans="1:15" ht="27.75" customHeight="1">
      <c r="A56" s="239"/>
      <c r="B56" s="214"/>
      <c r="C56" s="214"/>
      <c r="D56" s="214"/>
      <c r="E56" s="21" t="s">
        <v>18</v>
      </c>
      <c r="F56" s="149">
        <v>482.7</v>
      </c>
      <c r="G56" s="89">
        <v>147.5</v>
      </c>
      <c r="H56" s="87">
        <f>G56/F56%</f>
        <v>30.557281955666046</v>
      </c>
      <c r="I56" s="89">
        <v>187.05</v>
      </c>
      <c r="J56" s="89">
        <f>(I56+G56)/F56%</f>
        <v>69.30805883571577</v>
      </c>
      <c r="K56" s="87">
        <f>K51</f>
        <v>357.98</v>
      </c>
      <c r="L56" s="87">
        <f>K56/F56%</f>
        <v>74.16200538636835</v>
      </c>
      <c r="M56" s="85">
        <v>482.7</v>
      </c>
      <c r="N56" s="85">
        <f>N51</f>
        <v>100</v>
      </c>
      <c r="O56" s="234"/>
    </row>
    <row r="57" spans="1:15" ht="22.5" customHeight="1">
      <c r="A57" s="239"/>
      <c r="B57" s="214"/>
      <c r="C57" s="214"/>
      <c r="D57" s="215"/>
      <c r="E57" s="22" t="s">
        <v>19</v>
      </c>
      <c r="F57" s="103">
        <v>0</v>
      </c>
      <c r="G57" s="129"/>
      <c r="H57" s="98"/>
      <c r="I57" s="98"/>
      <c r="J57" s="98"/>
      <c r="K57" s="98"/>
      <c r="L57" s="25"/>
      <c r="M57" s="98"/>
      <c r="N57" s="98"/>
      <c r="O57" s="234"/>
    </row>
    <row r="58" spans="1:15" ht="24.75" customHeight="1">
      <c r="A58" s="293" t="s">
        <v>140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</row>
    <row r="59" spans="1:15" ht="22.5" customHeight="1">
      <c r="A59" s="208" t="s">
        <v>128</v>
      </c>
      <c r="B59" s="211" t="s">
        <v>54</v>
      </c>
      <c r="C59" s="213" t="s">
        <v>43</v>
      </c>
      <c r="D59" s="213" t="s">
        <v>167</v>
      </c>
      <c r="E59" s="16" t="s">
        <v>13</v>
      </c>
      <c r="F59" s="68">
        <f>SUM(F61:F65)</f>
        <v>1236</v>
      </c>
      <c r="G59" s="68">
        <f>SUM(G61:G65)</f>
        <v>195.05</v>
      </c>
      <c r="H59" s="68">
        <f>SUM(H61:H65)</f>
        <v>15.780744336569581</v>
      </c>
      <c r="I59" s="68">
        <f>SUM(I61:I65)</f>
        <v>260.82</v>
      </c>
      <c r="J59" s="68">
        <f>SUM(J61:J65)</f>
        <v>36.8826860841424</v>
      </c>
      <c r="K59" s="85">
        <v>811.72</v>
      </c>
      <c r="L59" s="85">
        <f>K59/F59%</f>
        <v>65.67313915857606</v>
      </c>
      <c r="M59" s="85">
        <f>M63</f>
        <v>1236</v>
      </c>
      <c r="N59" s="85">
        <f>N63</f>
        <v>100</v>
      </c>
      <c r="O59" s="233"/>
    </row>
    <row r="60" spans="1:15" ht="18" customHeight="1">
      <c r="A60" s="209"/>
      <c r="B60" s="212"/>
      <c r="C60" s="214"/>
      <c r="D60" s="214"/>
      <c r="E60" s="19" t="s">
        <v>14</v>
      </c>
      <c r="F60" s="90"/>
      <c r="G60" s="111"/>
      <c r="H60" s="112"/>
      <c r="I60" s="86"/>
      <c r="J60" s="86"/>
      <c r="K60" s="86"/>
      <c r="L60" s="20"/>
      <c r="M60" s="86"/>
      <c r="N60" s="86"/>
      <c r="O60" s="234"/>
    </row>
    <row r="61" spans="1:15" ht="32.25" customHeight="1">
      <c r="A61" s="209"/>
      <c r="B61" s="212"/>
      <c r="C61" s="214"/>
      <c r="D61" s="214"/>
      <c r="E61" s="21" t="s">
        <v>15</v>
      </c>
      <c r="F61" s="89">
        <v>0</v>
      </c>
      <c r="G61" s="89"/>
      <c r="H61" s="87"/>
      <c r="I61" s="85"/>
      <c r="J61" s="85"/>
      <c r="K61" s="85"/>
      <c r="L61" s="18"/>
      <c r="M61" s="85"/>
      <c r="N61" s="85"/>
      <c r="O61" s="234"/>
    </row>
    <row r="62" spans="1:15" ht="30" customHeight="1">
      <c r="A62" s="209"/>
      <c r="B62" s="212"/>
      <c r="C62" s="214"/>
      <c r="D62" s="214"/>
      <c r="E62" s="50" t="s">
        <v>16</v>
      </c>
      <c r="F62" s="89">
        <v>0</v>
      </c>
      <c r="G62" s="89"/>
      <c r="H62" s="87"/>
      <c r="I62" s="85"/>
      <c r="J62" s="85"/>
      <c r="K62" s="85"/>
      <c r="L62" s="18"/>
      <c r="M62" s="85"/>
      <c r="N62" s="85"/>
      <c r="O62" s="234"/>
    </row>
    <row r="63" spans="1:15" ht="28.5" customHeight="1">
      <c r="A63" s="209"/>
      <c r="B63" s="212"/>
      <c r="C63" s="214"/>
      <c r="D63" s="214"/>
      <c r="E63" s="51" t="s">
        <v>17</v>
      </c>
      <c r="F63" s="152">
        <v>1236</v>
      </c>
      <c r="G63" s="103">
        <v>195.05</v>
      </c>
      <c r="H63" s="87">
        <f>G63/F63%</f>
        <v>15.780744336569581</v>
      </c>
      <c r="I63" s="89">
        <v>260.82</v>
      </c>
      <c r="J63" s="89">
        <f>(I63+G63)/F63%</f>
        <v>36.8826860841424</v>
      </c>
      <c r="K63" s="87">
        <f>K59</f>
        <v>811.72</v>
      </c>
      <c r="L63" s="87">
        <f>L59</f>
        <v>65.67313915857606</v>
      </c>
      <c r="M63" s="85">
        <v>1236</v>
      </c>
      <c r="N63" s="85">
        <f>M63/F63%</f>
        <v>100</v>
      </c>
      <c r="O63" s="234"/>
    </row>
    <row r="64" spans="1:15" ht="26.25" customHeight="1">
      <c r="A64" s="209"/>
      <c r="B64" s="212"/>
      <c r="C64" s="214"/>
      <c r="D64" s="214"/>
      <c r="E64" s="190" t="s">
        <v>18</v>
      </c>
      <c r="F64" s="89">
        <v>0</v>
      </c>
      <c r="G64" s="154"/>
      <c r="H64" s="87"/>
      <c r="I64" s="85"/>
      <c r="J64" s="85"/>
      <c r="K64" s="85"/>
      <c r="L64" s="18"/>
      <c r="M64" s="85"/>
      <c r="N64" s="85"/>
      <c r="O64" s="234"/>
    </row>
    <row r="65" spans="1:15" ht="35.25" customHeight="1">
      <c r="A65" s="210"/>
      <c r="B65" s="212"/>
      <c r="C65" s="215"/>
      <c r="D65" s="215"/>
      <c r="E65" s="23" t="s">
        <v>19</v>
      </c>
      <c r="F65" s="89">
        <v>0</v>
      </c>
      <c r="G65" s="89"/>
      <c r="H65" s="87"/>
      <c r="I65" s="85"/>
      <c r="J65" s="85"/>
      <c r="K65" s="85"/>
      <c r="L65" s="18"/>
      <c r="M65" s="85"/>
      <c r="N65" s="85"/>
      <c r="O65" s="235"/>
    </row>
    <row r="66" spans="1:15" ht="24" customHeight="1">
      <c r="A66" s="274" t="s">
        <v>45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8"/>
    </row>
    <row r="67" spans="1:15" ht="22.5" customHeight="1">
      <c r="A67" s="334" t="s">
        <v>67</v>
      </c>
      <c r="B67" s="216" t="s">
        <v>130</v>
      </c>
      <c r="C67" s="268" t="s">
        <v>43</v>
      </c>
      <c r="D67" s="213" t="s">
        <v>167</v>
      </c>
      <c r="E67" s="16" t="s">
        <v>13</v>
      </c>
      <c r="F67" s="68">
        <f>SUM(F69:F73)</f>
        <v>2243.15</v>
      </c>
      <c r="G67" s="68">
        <f>SUM(G69:G73)</f>
        <v>1675.65</v>
      </c>
      <c r="H67" s="85">
        <v>0</v>
      </c>
      <c r="I67" s="85">
        <f>G67</f>
        <v>1675.65</v>
      </c>
      <c r="J67" s="85">
        <v>100</v>
      </c>
      <c r="K67" s="189">
        <f>I67</f>
        <v>1675.65</v>
      </c>
      <c r="L67" s="189">
        <f>J67</f>
        <v>100</v>
      </c>
      <c r="M67" s="85">
        <f>M71</f>
        <v>1675.65</v>
      </c>
      <c r="N67" s="85">
        <f>N71</f>
        <v>74.70075563381852</v>
      </c>
      <c r="O67" s="233"/>
    </row>
    <row r="68" spans="1:15" ht="15" customHeight="1">
      <c r="A68" s="326"/>
      <c r="B68" s="328"/>
      <c r="C68" s="269"/>
      <c r="D68" s="214"/>
      <c r="E68" s="19" t="s">
        <v>14</v>
      </c>
      <c r="F68" s="90"/>
      <c r="G68" s="111"/>
      <c r="H68" s="112"/>
      <c r="I68" s="86"/>
      <c r="J68" s="86"/>
      <c r="K68" s="20"/>
      <c r="L68" s="20"/>
      <c r="M68" s="86"/>
      <c r="N68" s="86"/>
      <c r="O68" s="234"/>
    </row>
    <row r="69" spans="1:15" ht="18" customHeight="1">
      <c r="A69" s="326"/>
      <c r="B69" s="328"/>
      <c r="C69" s="269"/>
      <c r="D69" s="214"/>
      <c r="E69" s="190" t="s">
        <v>15</v>
      </c>
      <c r="F69" s="89">
        <v>0</v>
      </c>
      <c r="G69" s="89"/>
      <c r="H69" s="87"/>
      <c r="I69" s="85"/>
      <c r="J69" s="85"/>
      <c r="K69" s="18"/>
      <c r="L69" s="18"/>
      <c r="M69" s="85"/>
      <c r="N69" s="85"/>
      <c r="O69" s="234"/>
    </row>
    <row r="70" spans="1:15" ht="38.25">
      <c r="A70" s="326"/>
      <c r="B70" s="328"/>
      <c r="C70" s="269"/>
      <c r="D70" s="214"/>
      <c r="E70" s="22" t="s">
        <v>16</v>
      </c>
      <c r="F70" s="89">
        <v>0</v>
      </c>
      <c r="G70" s="89"/>
      <c r="H70" s="87"/>
      <c r="I70" s="85"/>
      <c r="J70" s="85"/>
      <c r="K70" s="18"/>
      <c r="L70" s="18"/>
      <c r="M70" s="85"/>
      <c r="N70" s="85"/>
      <c r="O70" s="234"/>
    </row>
    <row r="71" spans="1:15" ht="39" customHeight="1">
      <c r="A71" s="326"/>
      <c r="B71" s="328"/>
      <c r="C71" s="269"/>
      <c r="D71" s="214"/>
      <c r="E71" s="23" t="s">
        <v>17</v>
      </c>
      <c r="F71" s="152">
        <f>F78</f>
        <v>2243.15</v>
      </c>
      <c r="G71" s="152">
        <f>G78</f>
        <v>1675.65</v>
      </c>
      <c r="H71" s="152">
        <f>H78</f>
        <v>74.70075563381852</v>
      </c>
      <c r="I71" s="152">
        <f aca="true" t="shared" si="0" ref="I71:N71">G71</f>
        <v>1675.65</v>
      </c>
      <c r="J71" s="152">
        <f t="shared" si="0"/>
        <v>74.70075563381852</v>
      </c>
      <c r="K71" s="152">
        <f t="shared" si="0"/>
        <v>1675.65</v>
      </c>
      <c r="L71" s="152">
        <f t="shared" si="0"/>
        <v>74.70075563381852</v>
      </c>
      <c r="M71" s="152">
        <f t="shared" si="0"/>
        <v>1675.65</v>
      </c>
      <c r="N71" s="152">
        <f t="shared" si="0"/>
        <v>74.70075563381852</v>
      </c>
      <c r="O71" s="234"/>
    </row>
    <row r="72" spans="1:15" ht="31.5" customHeight="1">
      <c r="A72" s="326"/>
      <c r="B72" s="328"/>
      <c r="C72" s="269"/>
      <c r="D72" s="214"/>
      <c r="E72" s="21" t="s">
        <v>18</v>
      </c>
      <c r="F72" s="89">
        <v>0</v>
      </c>
      <c r="G72" s="153"/>
      <c r="H72" s="87"/>
      <c r="I72" s="85"/>
      <c r="J72" s="85"/>
      <c r="K72" s="18"/>
      <c r="L72" s="18"/>
      <c r="M72" s="85"/>
      <c r="N72" s="85"/>
      <c r="O72" s="234"/>
    </row>
    <row r="73" spans="1:15" ht="30" customHeight="1">
      <c r="A73" s="327"/>
      <c r="B73" s="328"/>
      <c r="C73" s="270"/>
      <c r="D73" s="215"/>
      <c r="E73" s="23" t="s">
        <v>19</v>
      </c>
      <c r="F73" s="89">
        <v>0</v>
      </c>
      <c r="G73" s="89"/>
      <c r="H73" s="87"/>
      <c r="I73" s="85"/>
      <c r="J73" s="85"/>
      <c r="K73" s="18"/>
      <c r="L73" s="18"/>
      <c r="M73" s="85"/>
      <c r="N73" s="85"/>
      <c r="O73" s="235"/>
    </row>
    <row r="74" spans="1:15" ht="14.25" customHeight="1">
      <c r="A74" s="208" t="s">
        <v>129</v>
      </c>
      <c r="B74" s="211" t="s">
        <v>121</v>
      </c>
      <c r="C74" s="213" t="s">
        <v>43</v>
      </c>
      <c r="D74" s="213" t="s">
        <v>167</v>
      </c>
      <c r="E74" s="16" t="s">
        <v>13</v>
      </c>
      <c r="F74" s="68">
        <f>SUM(F76:F80)</f>
        <v>2243.15</v>
      </c>
      <c r="G74" s="68">
        <f>SUM(G76:G80)</f>
        <v>1675.65</v>
      </c>
      <c r="H74" s="85">
        <f>G74/F74%</f>
        <v>74.70075563381852</v>
      </c>
      <c r="I74" s="68">
        <f>SUM(I76:I80)</f>
        <v>1675.65</v>
      </c>
      <c r="J74" s="85">
        <f>I74/H74%</f>
        <v>2243.15</v>
      </c>
      <c r="K74" s="68">
        <f>SUM(K76:K80)</f>
        <v>1675.65</v>
      </c>
      <c r="L74" s="85">
        <f>K74/J74%</f>
        <v>74.70075563381852</v>
      </c>
      <c r="M74" s="85">
        <f>M78</f>
        <v>2091.1800000000003</v>
      </c>
      <c r="N74" s="85">
        <f>N78</f>
        <v>93.22515212981746</v>
      </c>
      <c r="O74" s="250" t="s">
        <v>193</v>
      </c>
    </row>
    <row r="75" spans="1:15" ht="15">
      <c r="A75" s="209"/>
      <c r="B75" s="212"/>
      <c r="C75" s="214"/>
      <c r="D75" s="214"/>
      <c r="E75" s="19" t="s">
        <v>14</v>
      </c>
      <c r="F75" s="90"/>
      <c r="G75" s="111"/>
      <c r="H75" s="112"/>
      <c r="I75" s="86"/>
      <c r="J75" s="86"/>
      <c r="K75" s="20"/>
      <c r="L75" s="20"/>
      <c r="M75" s="86"/>
      <c r="N75" s="86"/>
      <c r="O75" s="251"/>
    </row>
    <row r="76" spans="1:15" ht="24" customHeight="1">
      <c r="A76" s="209"/>
      <c r="B76" s="212"/>
      <c r="C76" s="214"/>
      <c r="D76" s="214"/>
      <c r="E76" s="21" t="s">
        <v>15</v>
      </c>
      <c r="F76" s="89">
        <v>0</v>
      </c>
      <c r="G76" s="89"/>
      <c r="H76" s="87"/>
      <c r="I76" s="85"/>
      <c r="J76" s="85"/>
      <c r="K76" s="18"/>
      <c r="L76" s="18"/>
      <c r="M76" s="85"/>
      <c r="N76" s="85"/>
      <c r="O76" s="251"/>
    </row>
    <row r="77" spans="1:15" ht="26.25" customHeight="1">
      <c r="A77" s="209"/>
      <c r="B77" s="212"/>
      <c r="C77" s="214"/>
      <c r="D77" s="214"/>
      <c r="E77" s="50" t="s">
        <v>16</v>
      </c>
      <c r="F77" s="89">
        <v>0</v>
      </c>
      <c r="G77" s="89"/>
      <c r="H77" s="87"/>
      <c r="I77" s="85"/>
      <c r="J77" s="85"/>
      <c r="K77" s="18"/>
      <c r="L77" s="18"/>
      <c r="M77" s="85"/>
      <c r="N77" s="85"/>
      <c r="O77" s="251"/>
    </row>
    <row r="78" spans="1:15" ht="27.75" customHeight="1">
      <c r="A78" s="209"/>
      <c r="B78" s="212"/>
      <c r="C78" s="214"/>
      <c r="D78" s="214"/>
      <c r="E78" s="51" t="s">
        <v>17</v>
      </c>
      <c r="F78" s="152">
        <v>2243.15</v>
      </c>
      <c r="G78" s="103">
        <v>1675.65</v>
      </c>
      <c r="H78" s="87">
        <f>G78/F78%</f>
        <v>74.70075563381852</v>
      </c>
      <c r="I78" s="103">
        <v>1675.65</v>
      </c>
      <c r="J78" s="87">
        <f>I78/H78%</f>
        <v>2243.15</v>
      </c>
      <c r="K78" s="103">
        <v>1675.65</v>
      </c>
      <c r="L78" s="87">
        <f>K78/J78%</f>
        <v>74.70075563381852</v>
      </c>
      <c r="M78" s="103">
        <f>K78+415.53</f>
        <v>2091.1800000000003</v>
      </c>
      <c r="N78" s="87">
        <f>M78/F78%</f>
        <v>93.22515212981746</v>
      </c>
      <c r="O78" s="251"/>
    </row>
    <row r="79" spans="1:15" ht="24.75" customHeight="1">
      <c r="A79" s="209"/>
      <c r="B79" s="212"/>
      <c r="C79" s="214"/>
      <c r="D79" s="214"/>
      <c r="E79" s="21" t="s">
        <v>18</v>
      </c>
      <c r="F79" s="89">
        <v>0</v>
      </c>
      <c r="G79" s="154"/>
      <c r="H79" s="87"/>
      <c r="I79" s="85"/>
      <c r="J79" s="85"/>
      <c r="K79" s="18"/>
      <c r="L79" s="18"/>
      <c r="M79" s="85"/>
      <c r="N79" s="85"/>
      <c r="O79" s="251"/>
    </row>
    <row r="80" spans="1:15" ht="24.75" customHeight="1">
      <c r="A80" s="210"/>
      <c r="B80" s="212"/>
      <c r="C80" s="215"/>
      <c r="D80" s="215"/>
      <c r="E80" s="23" t="s">
        <v>19</v>
      </c>
      <c r="F80" s="89">
        <v>0</v>
      </c>
      <c r="G80" s="89"/>
      <c r="H80" s="87"/>
      <c r="I80" s="85"/>
      <c r="J80" s="85"/>
      <c r="K80" s="18"/>
      <c r="L80" s="18"/>
      <c r="M80" s="85"/>
      <c r="N80" s="85"/>
      <c r="O80" s="252"/>
    </row>
    <row r="81" spans="1:15" ht="54" customHeight="1">
      <c r="A81" s="278" t="s">
        <v>195</v>
      </c>
      <c r="B81" s="279"/>
      <c r="C81" s="279"/>
      <c r="D81" s="279"/>
      <c r="E81" s="279"/>
      <c r="F81" s="279"/>
      <c r="G81" s="279"/>
      <c r="H81" s="279"/>
      <c r="I81" s="279"/>
      <c r="J81" s="279"/>
      <c r="K81" s="279"/>
      <c r="L81" s="279"/>
      <c r="M81" s="279"/>
      <c r="N81" s="279"/>
      <c r="O81" s="280"/>
    </row>
    <row r="82" spans="1:15" ht="39.75" customHeight="1">
      <c r="A82" s="284" t="s">
        <v>132</v>
      </c>
      <c r="B82" s="285"/>
      <c r="C82" s="285"/>
      <c r="D82" s="286"/>
      <c r="E82" s="26" t="s">
        <v>131</v>
      </c>
      <c r="F82" s="68">
        <f>SUM(F84:F88)</f>
        <v>22720.45</v>
      </c>
      <c r="G82" s="68">
        <f>G86+G87</f>
        <v>5129.320000000001</v>
      </c>
      <c r="H82" s="99">
        <f>G82/F82%</f>
        <v>22.575785250732274</v>
      </c>
      <c r="I82" s="98">
        <f>I86+I87</f>
        <v>7024.370000000001</v>
      </c>
      <c r="J82" s="99">
        <f>(I82+G82)/F82%</f>
        <v>53.49229438677492</v>
      </c>
      <c r="K82" s="98">
        <f>K86+K87</f>
        <v>16061.77</v>
      </c>
      <c r="L82" s="99">
        <f>K82/F82%</f>
        <v>70.6930100416145</v>
      </c>
      <c r="M82" s="98">
        <f>M86+M87</f>
        <v>21155.730000000003</v>
      </c>
      <c r="N82" s="99">
        <f>M82/F82%</f>
        <v>93.11316457200454</v>
      </c>
      <c r="O82" s="281"/>
    </row>
    <row r="83" spans="1:15" ht="14.25" customHeight="1">
      <c r="A83" s="287"/>
      <c r="B83" s="288"/>
      <c r="C83" s="288"/>
      <c r="D83" s="289"/>
      <c r="E83" s="28" t="s">
        <v>14</v>
      </c>
      <c r="F83" s="91"/>
      <c r="G83" s="91"/>
      <c r="H83" s="105"/>
      <c r="I83" s="91"/>
      <c r="J83" s="99"/>
      <c r="K83" s="91"/>
      <c r="L83" s="91"/>
      <c r="M83" s="91"/>
      <c r="N83" s="106"/>
      <c r="O83" s="282"/>
    </row>
    <row r="84" spans="1:15" ht="29.25" customHeight="1">
      <c r="A84" s="287"/>
      <c r="B84" s="288"/>
      <c r="C84" s="288"/>
      <c r="D84" s="289"/>
      <c r="E84" s="31" t="s">
        <v>15</v>
      </c>
      <c r="F84" s="89">
        <v>0</v>
      </c>
      <c r="G84" s="101"/>
      <c r="H84" s="105"/>
      <c r="I84" s="101"/>
      <c r="J84" s="99"/>
      <c r="K84" s="101"/>
      <c r="L84" s="95"/>
      <c r="M84" s="101"/>
      <c r="N84" s="95"/>
      <c r="O84" s="283"/>
    </row>
    <row r="85" spans="1:15" ht="29.25" customHeight="1">
      <c r="A85" s="287"/>
      <c r="B85" s="288"/>
      <c r="C85" s="288"/>
      <c r="D85" s="289"/>
      <c r="E85" s="191" t="s">
        <v>16</v>
      </c>
      <c r="F85" s="89">
        <v>0</v>
      </c>
      <c r="G85" s="96"/>
      <c r="H85" s="105"/>
      <c r="I85" s="122"/>
      <c r="J85" s="99"/>
      <c r="K85" s="96"/>
      <c r="L85" s="97"/>
      <c r="M85" s="96"/>
      <c r="N85" s="97"/>
      <c r="O85" s="283"/>
    </row>
    <row r="86" spans="1:15" ht="29.25" customHeight="1">
      <c r="A86" s="287"/>
      <c r="B86" s="288"/>
      <c r="C86" s="288"/>
      <c r="D86" s="289"/>
      <c r="E86" s="188" t="s">
        <v>17</v>
      </c>
      <c r="F86" s="89">
        <f>F71+F24</f>
        <v>8059.049999999999</v>
      </c>
      <c r="G86" s="89">
        <f>G71+G24</f>
        <v>2491.0200000000004</v>
      </c>
      <c r="H86" s="105">
        <f>G86/F86%</f>
        <v>30.90959852588085</v>
      </c>
      <c r="I86" s="89">
        <f>I71+I24</f>
        <v>3847.01</v>
      </c>
      <c r="J86" s="104">
        <f>(I86+G86)/F86%</f>
        <v>78.64487749796814</v>
      </c>
      <c r="K86" s="87">
        <f>K78+K24</f>
        <v>5780.84</v>
      </c>
      <c r="L86" s="87">
        <f>K86/F86%</f>
        <v>71.73103529572344</v>
      </c>
      <c r="M86" s="87">
        <f>M78+M24</f>
        <v>7907.08</v>
      </c>
      <c r="N86" s="87">
        <f>M86/F86%</f>
        <v>98.114293868384</v>
      </c>
      <c r="O86" s="283"/>
    </row>
    <row r="87" spans="1:15" ht="25.5">
      <c r="A87" s="287"/>
      <c r="B87" s="288"/>
      <c r="C87" s="288"/>
      <c r="D87" s="289"/>
      <c r="E87" s="192" t="s">
        <v>18</v>
      </c>
      <c r="F87" s="89">
        <f>F25</f>
        <v>14661.400000000001</v>
      </c>
      <c r="G87" s="89">
        <f>G25</f>
        <v>2638.3</v>
      </c>
      <c r="H87" s="105">
        <f>G87/F87%</f>
        <v>17.994870885454322</v>
      </c>
      <c r="I87" s="89">
        <f>I25</f>
        <v>3177.36</v>
      </c>
      <c r="J87" s="104">
        <f>(I87+G87)/F87%</f>
        <v>39.666471141910044</v>
      </c>
      <c r="K87" s="87">
        <f>K25</f>
        <v>10280.93</v>
      </c>
      <c r="L87" s="87">
        <f>K87/F87%</f>
        <v>70.12243032725388</v>
      </c>
      <c r="M87" s="101">
        <f>M25</f>
        <v>13248.650000000001</v>
      </c>
      <c r="N87" s="87">
        <f>M87/F87%</f>
        <v>90.36415349148103</v>
      </c>
      <c r="O87" s="283"/>
    </row>
    <row r="88" spans="1:15" ht="33" customHeight="1">
      <c r="A88" s="290"/>
      <c r="B88" s="291"/>
      <c r="C88" s="291"/>
      <c r="D88" s="292"/>
      <c r="E88" s="45" t="s">
        <v>19</v>
      </c>
      <c r="F88" s="89">
        <v>0</v>
      </c>
      <c r="G88" s="94"/>
      <c r="H88" s="104"/>
      <c r="I88" s="125"/>
      <c r="J88" s="104"/>
      <c r="K88" s="38"/>
      <c r="L88" s="33"/>
      <c r="M88" s="94"/>
      <c r="N88" s="95"/>
      <c r="O88" s="283"/>
    </row>
    <row r="89" spans="1:15" ht="15">
      <c r="A89" s="331" t="s">
        <v>122</v>
      </c>
      <c r="B89" s="332"/>
      <c r="C89" s="332"/>
      <c r="D89" s="332"/>
      <c r="E89" s="332"/>
      <c r="F89" s="332"/>
      <c r="G89" s="332"/>
      <c r="H89" s="332"/>
      <c r="I89" s="332"/>
      <c r="J89" s="332"/>
      <c r="K89" s="332"/>
      <c r="L89" s="332"/>
      <c r="M89" s="332"/>
      <c r="N89" s="332"/>
      <c r="O89" s="333"/>
    </row>
    <row r="90" spans="1:15" ht="15">
      <c r="A90" s="337" t="s">
        <v>56</v>
      </c>
      <c r="B90" s="338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9"/>
    </row>
    <row r="91" spans="1:15" ht="15" customHeight="1">
      <c r="A91" s="334" t="s">
        <v>68</v>
      </c>
      <c r="B91" s="216" t="s">
        <v>133</v>
      </c>
      <c r="C91" s="268" t="s">
        <v>74</v>
      </c>
      <c r="D91" s="213" t="s">
        <v>167</v>
      </c>
      <c r="E91" s="16" t="s">
        <v>13</v>
      </c>
      <c r="F91" s="68">
        <f>SUM(F93:F97)</f>
        <v>2270.41</v>
      </c>
      <c r="G91" s="68">
        <f>SUM(G93:G97)</f>
        <v>188.79</v>
      </c>
      <c r="H91" s="68">
        <f>G91/F91%</f>
        <v>8.315238216885938</v>
      </c>
      <c r="I91" s="68">
        <f>SUM(I93:I97)</f>
        <v>771.85</v>
      </c>
      <c r="J91" s="68">
        <f>(I91+G91)/F91%</f>
        <v>42.3113006020939</v>
      </c>
      <c r="K91" s="18">
        <f>K96</f>
        <v>1697.41</v>
      </c>
      <c r="L91" s="85">
        <f>L96</f>
        <v>74.76226760805318</v>
      </c>
      <c r="M91" s="85">
        <f>M96</f>
        <v>2078.2</v>
      </c>
      <c r="N91" s="85">
        <f>N96</f>
        <v>91.53412819710978</v>
      </c>
      <c r="O91" s="250"/>
    </row>
    <row r="92" spans="1:15" ht="22.5" customHeight="1">
      <c r="A92" s="326"/>
      <c r="B92" s="328"/>
      <c r="C92" s="269"/>
      <c r="D92" s="214"/>
      <c r="E92" s="19" t="s">
        <v>14</v>
      </c>
      <c r="F92" s="90"/>
      <c r="G92" s="111"/>
      <c r="H92" s="112"/>
      <c r="I92" s="86"/>
      <c r="J92" s="86"/>
      <c r="K92" s="20"/>
      <c r="L92" s="86"/>
      <c r="M92" s="86"/>
      <c r="N92" s="86"/>
      <c r="O92" s="329"/>
    </row>
    <row r="93" spans="1:15" ht="27.75" customHeight="1">
      <c r="A93" s="326"/>
      <c r="B93" s="328"/>
      <c r="C93" s="269"/>
      <c r="D93" s="214"/>
      <c r="E93" s="21" t="s">
        <v>15</v>
      </c>
      <c r="F93" s="89">
        <v>0</v>
      </c>
      <c r="G93" s="89"/>
      <c r="H93" s="87"/>
      <c r="I93" s="85"/>
      <c r="J93" s="85"/>
      <c r="K93" s="18"/>
      <c r="L93" s="85"/>
      <c r="M93" s="85"/>
      <c r="N93" s="85"/>
      <c r="O93" s="329"/>
    </row>
    <row r="94" spans="1:15" ht="29.25" customHeight="1">
      <c r="A94" s="326"/>
      <c r="B94" s="328"/>
      <c r="C94" s="269"/>
      <c r="D94" s="214"/>
      <c r="E94" s="50" t="s">
        <v>16</v>
      </c>
      <c r="F94" s="89">
        <v>0</v>
      </c>
      <c r="G94" s="89"/>
      <c r="H94" s="87"/>
      <c r="I94" s="85"/>
      <c r="J94" s="85"/>
      <c r="K94" s="18"/>
      <c r="L94" s="85"/>
      <c r="M94" s="85"/>
      <c r="N94" s="85"/>
      <c r="O94" s="329"/>
    </row>
    <row r="95" spans="1:15" ht="26.25" customHeight="1">
      <c r="A95" s="326"/>
      <c r="B95" s="328"/>
      <c r="C95" s="269"/>
      <c r="D95" s="214"/>
      <c r="E95" s="23" t="s">
        <v>17</v>
      </c>
      <c r="F95" s="103">
        <v>0</v>
      </c>
      <c r="G95" s="103"/>
      <c r="H95" s="105"/>
      <c r="I95" s="98"/>
      <c r="J95" s="98"/>
      <c r="K95" s="18"/>
      <c r="L95" s="85"/>
      <c r="M95" s="85"/>
      <c r="N95" s="85"/>
      <c r="O95" s="329"/>
    </row>
    <row r="96" spans="1:15" ht="25.5">
      <c r="A96" s="326"/>
      <c r="B96" s="328"/>
      <c r="C96" s="269"/>
      <c r="D96" s="214"/>
      <c r="E96" s="21" t="s">
        <v>18</v>
      </c>
      <c r="F96" s="148">
        <v>2270.41</v>
      </c>
      <c r="G96" s="148">
        <f aca="true" t="shared" si="1" ref="G96:L96">G104</f>
        <v>188.79</v>
      </c>
      <c r="H96" s="148">
        <f t="shared" si="1"/>
        <v>8.315238216885938</v>
      </c>
      <c r="I96" s="148">
        <f t="shared" si="1"/>
        <v>771.85</v>
      </c>
      <c r="J96" s="148">
        <f t="shared" si="1"/>
        <v>42.3113006020939</v>
      </c>
      <c r="K96" s="37">
        <f t="shared" si="1"/>
        <v>1697.41</v>
      </c>
      <c r="L96" s="87">
        <f t="shared" si="1"/>
        <v>74.76226760805318</v>
      </c>
      <c r="M96" s="87">
        <f>M104</f>
        <v>2078.2</v>
      </c>
      <c r="N96" s="87">
        <f>N104</f>
        <v>91.53412819710978</v>
      </c>
      <c r="O96" s="329"/>
    </row>
    <row r="97" spans="1:15" ht="25.5">
      <c r="A97" s="327"/>
      <c r="B97" s="328"/>
      <c r="C97" s="270"/>
      <c r="D97" s="215"/>
      <c r="E97" s="23" t="s">
        <v>19</v>
      </c>
      <c r="F97" s="89">
        <v>0</v>
      </c>
      <c r="G97" s="89"/>
      <c r="H97" s="87"/>
      <c r="I97" s="85"/>
      <c r="J97" s="85"/>
      <c r="K97" s="18"/>
      <c r="L97" s="18"/>
      <c r="M97" s="85"/>
      <c r="N97" s="85"/>
      <c r="O97" s="330"/>
    </row>
    <row r="98" spans="1:15" ht="9.75" customHeight="1">
      <c r="A98" s="274"/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8"/>
    </row>
    <row r="99" spans="1:15" ht="15" customHeight="1">
      <c r="A99" s="208" t="s">
        <v>134</v>
      </c>
      <c r="B99" s="211" t="s">
        <v>84</v>
      </c>
      <c r="C99" s="213" t="s">
        <v>74</v>
      </c>
      <c r="D99" s="213" t="s">
        <v>167</v>
      </c>
      <c r="E99" s="16" t="s">
        <v>13</v>
      </c>
      <c r="F99" s="68">
        <f>SUM(F101:F105)</f>
        <v>2270.41</v>
      </c>
      <c r="G99" s="68">
        <f>SUM(G101:G105)</f>
        <v>188.79</v>
      </c>
      <c r="H99" s="68">
        <f>SUM(H101:H105)</f>
        <v>8.315238216885938</v>
      </c>
      <c r="I99" s="68">
        <f>SUM(I101:I105)</f>
        <v>771.85</v>
      </c>
      <c r="J99" s="68">
        <f>SUM(J101:J105)</f>
        <v>42.3113006020939</v>
      </c>
      <c r="K99" s="85">
        <f>K104</f>
        <v>1697.41</v>
      </c>
      <c r="L99" s="85">
        <f>L104</f>
        <v>74.76226760805318</v>
      </c>
      <c r="M99" s="85">
        <f>M104</f>
        <v>2078.2</v>
      </c>
      <c r="N99" s="85">
        <f>N104</f>
        <v>91.53412819710978</v>
      </c>
      <c r="O99" s="250" t="s">
        <v>192</v>
      </c>
    </row>
    <row r="100" spans="1:15" ht="15" customHeight="1">
      <c r="A100" s="239"/>
      <c r="B100" s="212"/>
      <c r="C100" s="214"/>
      <c r="D100" s="214"/>
      <c r="E100" s="19" t="s">
        <v>14</v>
      </c>
      <c r="F100" s="90"/>
      <c r="G100" s="111"/>
      <c r="H100" s="112"/>
      <c r="I100" s="86"/>
      <c r="J100" s="86"/>
      <c r="K100" s="86"/>
      <c r="L100" s="20"/>
      <c r="M100" s="86"/>
      <c r="N100" s="86"/>
      <c r="O100" s="329"/>
    </row>
    <row r="101" spans="1:15" ht="28.5" customHeight="1">
      <c r="A101" s="239"/>
      <c r="B101" s="212"/>
      <c r="C101" s="214"/>
      <c r="D101" s="214"/>
      <c r="E101" s="21" t="s">
        <v>15</v>
      </c>
      <c r="F101" s="89">
        <v>0</v>
      </c>
      <c r="G101" s="89"/>
      <c r="H101" s="87"/>
      <c r="I101" s="85"/>
      <c r="J101" s="85"/>
      <c r="K101" s="85"/>
      <c r="L101" s="18"/>
      <c r="M101" s="85"/>
      <c r="N101" s="85"/>
      <c r="O101" s="329"/>
    </row>
    <row r="102" spans="1:15" ht="30" customHeight="1">
      <c r="A102" s="239"/>
      <c r="B102" s="212"/>
      <c r="C102" s="214"/>
      <c r="D102" s="214"/>
      <c r="E102" s="50" t="s">
        <v>16</v>
      </c>
      <c r="F102" s="89">
        <v>0</v>
      </c>
      <c r="G102" s="89"/>
      <c r="H102" s="87"/>
      <c r="I102" s="85"/>
      <c r="J102" s="85"/>
      <c r="K102" s="85"/>
      <c r="L102" s="18"/>
      <c r="M102" s="85"/>
      <c r="N102" s="85"/>
      <c r="O102" s="329"/>
    </row>
    <row r="103" spans="1:15" ht="27.75" customHeight="1">
      <c r="A103" s="239"/>
      <c r="B103" s="212"/>
      <c r="C103" s="214"/>
      <c r="D103" s="214"/>
      <c r="E103" s="51" t="s">
        <v>17</v>
      </c>
      <c r="F103" s="148">
        <v>0</v>
      </c>
      <c r="G103" s="89"/>
      <c r="H103" s="87"/>
      <c r="I103" s="85"/>
      <c r="J103" s="85"/>
      <c r="K103" s="85"/>
      <c r="L103" s="18"/>
      <c r="M103" s="85"/>
      <c r="N103" s="85"/>
      <c r="O103" s="329"/>
    </row>
    <row r="104" spans="1:15" ht="25.5">
      <c r="A104" s="239"/>
      <c r="B104" s="212"/>
      <c r="C104" s="214"/>
      <c r="D104" s="214"/>
      <c r="E104" s="21" t="s">
        <v>18</v>
      </c>
      <c r="F104" s="149">
        <v>2270.41</v>
      </c>
      <c r="G104" s="89">
        <v>188.79</v>
      </c>
      <c r="H104" s="87">
        <f>G104/F104%</f>
        <v>8.315238216885938</v>
      </c>
      <c r="I104" s="89">
        <v>771.85</v>
      </c>
      <c r="J104" s="89">
        <f>(I104+G104)/F104%</f>
        <v>42.3113006020939</v>
      </c>
      <c r="K104" s="87">
        <v>1697.41</v>
      </c>
      <c r="L104" s="87">
        <f>K104/F104%</f>
        <v>74.76226760805318</v>
      </c>
      <c r="M104" s="87">
        <v>2078.2</v>
      </c>
      <c r="N104" s="87">
        <f>M104/F104%</f>
        <v>91.53412819710978</v>
      </c>
      <c r="O104" s="329"/>
    </row>
    <row r="105" spans="1:15" ht="25.5">
      <c r="A105" s="239"/>
      <c r="B105" s="212"/>
      <c r="C105" s="215"/>
      <c r="D105" s="215"/>
      <c r="E105" s="22" t="s">
        <v>19</v>
      </c>
      <c r="F105" s="103">
        <v>0</v>
      </c>
      <c r="G105" s="103"/>
      <c r="H105" s="150"/>
      <c r="I105" s="98"/>
      <c r="J105" s="98"/>
      <c r="K105" s="98"/>
      <c r="L105" s="25"/>
      <c r="M105" s="98"/>
      <c r="N105" s="98"/>
      <c r="O105" s="330"/>
    </row>
    <row r="106" spans="1:15" ht="39" customHeight="1">
      <c r="A106" s="293" t="s">
        <v>168</v>
      </c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93"/>
      <c r="O106" s="293"/>
    </row>
    <row r="107" spans="1:15" ht="19.5" customHeight="1">
      <c r="A107" s="325" t="s">
        <v>69</v>
      </c>
      <c r="B107" s="270" t="s">
        <v>135</v>
      </c>
      <c r="C107" s="268" t="s">
        <v>74</v>
      </c>
      <c r="D107" s="213" t="s">
        <v>167</v>
      </c>
      <c r="E107" s="56" t="s">
        <v>13</v>
      </c>
      <c r="F107" s="132">
        <f>SUM(F109:F113)</f>
        <v>772.85</v>
      </c>
      <c r="G107" s="132">
        <f>SUM(G109:G113)</f>
        <v>0</v>
      </c>
      <c r="H107" s="105">
        <v>0</v>
      </c>
      <c r="I107" s="102">
        <v>0</v>
      </c>
      <c r="J107" s="102">
        <v>0</v>
      </c>
      <c r="K107" s="102">
        <v>0</v>
      </c>
      <c r="L107" s="32">
        <v>0</v>
      </c>
      <c r="M107" s="102">
        <f>M111</f>
        <v>355</v>
      </c>
      <c r="N107" s="102">
        <f>N111</f>
        <v>45.93388108947402</v>
      </c>
      <c r="O107" s="250" t="s">
        <v>158</v>
      </c>
    </row>
    <row r="108" spans="1:15" ht="21" customHeight="1">
      <c r="A108" s="326"/>
      <c r="B108" s="328"/>
      <c r="C108" s="269"/>
      <c r="D108" s="214"/>
      <c r="E108" s="19" t="s">
        <v>14</v>
      </c>
      <c r="F108" s="90"/>
      <c r="G108" s="111"/>
      <c r="H108" s="112"/>
      <c r="I108" s="86"/>
      <c r="J108" s="86"/>
      <c r="K108" s="86"/>
      <c r="L108" s="20"/>
      <c r="M108" s="86"/>
      <c r="N108" s="86"/>
      <c r="O108" s="329"/>
    </row>
    <row r="109" spans="1:15" ht="27" customHeight="1">
      <c r="A109" s="326"/>
      <c r="B109" s="328"/>
      <c r="C109" s="269"/>
      <c r="D109" s="214"/>
      <c r="E109" s="21" t="s">
        <v>15</v>
      </c>
      <c r="F109" s="89">
        <v>0</v>
      </c>
      <c r="G109" s="89"/>
      <c r="H109" s="87"/>
      <c r="I109" s="85"/>
      <c r="J109" s="85"/>
      <c r="K109" s="85"/>
      <c r="L109" s="18"/>
      <c r="M109" s="85"/>
      <c r="N109" s="85"/>
      <c r="O109" s="329"/>
    </row>
    <row r="110" spans="1:15" ht="27" customHeight="1">
      <c r="A110" s="326"/>
      <c r="B110" s="328"/>
      <c r="C110" s="269"/>
      <c r="D110" s="214"/>
      <c r="E110" s="22" t="s">
        <v>16</v>
      </c>
      <c r="F110" s="89">
        <v>0</v>
      </c>
      <c r="G110" s="89"/>
      <c r="H110" s="87"/>
      <c r="I110" s="85"/>
      <c r="J110" s="85"/>
      <c r="K110" s="85"/>
      <c r="L110" s="18"/>
      <c r="M110" s="85"/>
      <c r="N110" s="85"/>
      <c r="O110" s="329"/>
    </row>
    <row r="111" spans="1:15" ht="27" customHeight="1">
      <c r="A111" s="326"/>
      <c r="B111" s="328"/>
      <c r="C111" s="269"/>
      <c r="D111" s="214"/>
      <c r="E111" s="23" t="s">
        <v>17</v>
      </c>
      <c r="F111" s="89">
        <f>F118</f>
        <v>772.85</v>
      </c>
      <c r="G111" s="89">
        <f>G118</f>
        <v>0</v>
      </c>
      <c r="H111" s="89">
        <f>H118</f>
        <v>0</v>
      </c>
      <c r="I111" s="89">
        <f>I118</f>
        <v>0</v>
      </c>
      <c r="J111" s="89">
        <f>J118</f>
        <v>0</v>
      </c>
      <c r="K111" s="89">
        <v>0</v>
      </c>
      <c r="L111" s="18">
        <v>0</v>
      </c>
      <c r="M111" s="85">
        <f>M118</f>
        <v>355</v>
      </c>
      <c r="N111" s="85">
        <f>N118</f>
        <v>45.93388108947402</v>
      </c>
      <c r="O111" s="329"/>
    </row>
    <row r="112" spans="1:15" ht="27" customHeight="1">
      <c r="A112" s="326"/>
      <c r="B112" s="328"/>
      <c r="C112" s="269"/>
      <c r="D112" s="214"/>
      <c r="E112" s="21" t="s">
        <v>18</v>
      </c>
      <c r="F112" s="89">
        <v>0</v>
      </c>
      <c r="G112" s="89"/>
      <c r="H112" s="87"/>
      <c r="I112" s="85"/>
      <c r="J112" s="85"/>
      <c r="K112" s="85"/>
      <c r="L112" s="18"/>
      <c r="M112" s="85"/>
      <c r="N112" s="85"/>
      <c r="O112" s="329"/>
    </row>
    <row r="113" spans="1:15" ht="33" customHeight="1">
      <c r="A113" s="327"/>
      <c r="B113" s="328"/>
      <c r="C113" s="270"/>
      <c r="D113" s="215"/>
      <c r="E113" s="23" t="s">
        <v>19</v>
      </c>
      <c r="F113" s="89">
        <v>0</v>
      </c>
      <c r="G113" s="89"/>
      <c r="H113" s="87"/>
      <c r="I113" s="85"/>
      <c r="J113" s="85"/>
      <c r="K113" s="85"/>
      <c r="L113" s="18"/>
      <c r="M113" s="85"/>
      <c r="N113" s="85"/>
      <c r="O113" s="330"/>
    </row>
    <row r="114" spans="1:15" ht="14.25" customHeight="1">
      <c r="A114" s="239" t="s">
        <v>136</v>
      </c>
      <c r="B114" s="215" t="s">
        <v>137</v>
      </c>
      <c r="C114" s="213" t="s">
        <v>74</v>
      </c>
      <c r="D114" s="213" t="s">
        <v>167</v>
      </c>
      <c r="E114" s="56" t="s">
        <v>13</v>
      </c>
      <c r="F114" s="132">
        <f>SUM(F116:F120)</f>
        <v>772.85</v>
      </c>
      <c r="G114" s="132">
        <f>SUM(G116:G120)</f>
        <v>0</v>
      </c>
      <c r="H114" s="132">
        <f>SUM(H116:H120)</f>
        <v>0</v>
      </c>
      <c r="I114" s="132">
        <f>SUM(I116:I120)</f>
        <v>0</v>
      </c>
      <c r="J114" s="132">
        <f>SUM(J116:J120)</f>
        <v>0</v>
      </c>
      <c r="K114" s="132">
        <v>0</v>
      </c>
      <c r="L114" s="32">
        <v>0</v>
      </c>
      <c r="M114" s="102">
        <f>M118</f>
        <v>355</v>
      </c>
      <c r="N114" s="102">
        <f>N118</f>
        <v>45.93388108947402</v>
      </c>
      <c r="O114" s="250" t="s">
        <v>193</v>
      </c>
    </row>
    <row r="115" spans="1:15" ht="15">
      <c r="A115" s="209"/>
      <c r="B115" s="212"/>
      <c r="C115" s="214"/>
      <c r="D115" s="214"/>
      <c r="E115" s="19" t="s">
        <v>14</v>
      </c>
      <c r="F115" s="90"/>
      <c r="G115" s="111"/>
      <c r="H115" s="112"/>
      <c r="I115" s="86"/>
      <c r="J115" s="86"/>
      <c r="K115" s="86"/>
      <c r="L115" s="20"/>
      <c r="M115" s="86"/>
      <c r="N115" s="86"/>
      <c r="O115" s="329"/>
    </row>
    <row r="116" spans="1:15" ht="39.75" customHeight="1">
      <c r="A116" s="209"/>
      <c r="B116" s="212"/>
      <c r="C116" s="214"/>
      <c r="D116" s="214"/>
      <c r="E116" s="21" t="s">
        <v>15</v>
      </c>
      <c r="F116" s="89">
        <v>0</v>
      </c>
      <c r="G116" s="89"/>
      <c r="H116" s="87"/>
      <c r="I116" s="85"/>
      <c r="J116" s="85"/>
      <c r="K116" s="85"/>
      <c r="L116" s="18"/>
      <c r="M116" s="85"/>
      <c r="N116" s="85"/>
      <c r="O116" s="329"/>
    </row>
    <row r="117" spans="1:15" ht="27" customHeight="1">
      <c r="A117" s="209"/>
      <c r="B117" s="212"/>
      <c r="C117" s="214"/>
      <c r="D117" s="214"/>
      <c r="E117" s="22" t="s">
        <v>16</v>
      </c>
      <c r="F117" s="89">
        <v>0</v>
      </c>
      <c r="G117" s="89"/>
      <c r="H117" s="87"/>
      <c r="I117" s="85"/>
      <c r="J117" s="85"/>
      <c r="K117" s="85"/>
      <c r="L117" s="18"/>
      <c r="M117" s="85"/>
      <c r="N117" s="85"/>
      <c r="O117" s="329"/>
    </row>
    <row r="118" spans="1:15" ht="24.75" customHeight="1">
      <c r="A118" s="209"/>
      <c r="B118" s="212"/>
      <c r="C118" s="214"/>
      <c r="D118" s="214"/>
      <c r="E118" s="23" t="s">
        <v>17</v>
      </c>
      <c r="F118" s="155">
        <v>772.85</v>
      </c>
      <c r="G118" s="89">
        <v>0</v>
      </c>
      <c r="H118" s="87">
        <v>0</v>
      </c>
      <c r="I118" s="85">
        <v>0</v>
      </c>
      <c r="J118" s="85">
        <v>0</v>
      </c>
      <c r="K118" s="85">
        <v>0</v>
      </c>
      <c r="L118" s="18">
        <v>0</v>
      </c>
      <c r="M118" s="85">
        <v>355</v>
      </c>
      <c r="N118" s="85">
        <f>M118/F118%</f>
        <v>45.93388108947402</v>
      </c>
      <c r="O118" s="329"/>
    </row>
    <row r="119" spans="1:15" ht="27" customHeight="1">
      <c r="A119" s="209"/>
      <c r="B119" s="212"/>
      <c r="C119" s="214"/>
      <c r="D119" s="214"/>
      <c r="E119" s="21" t="s">
        <v>18</v>
      </c>
      <c r="F119" s="156">
        <v>0</v>
      </c>
      <c r="G119" s="89"/>
      <c r="H119" s="87"/>
      <c r="I119" s="85"/>
      <c r="J119" s="85"/>
      <c r="K119" s="85"/>
      <c r="L119" s="18"/>
      <c r="M119" s="85"/>
      <c r="N119" s="85"/>
      <c r="O119" s="329"/>
    </row>
    <row r="120" spans="1:15" ht="27" customHeight="1">
      <c r="A120" s="210"/>
      <c r="B120" s="212"/>
      <c r="C120" s="215"/>
      <c r="D120" s="215"/>
      <c r="E120" s="23" t="s">
        <v>19</v>
      </c>
      <c r="F120" s="89">
        <v>0</v>
      </c>
      <c r="G120" s="89"/>
      <c r="H120" s="87"/>
      <c r="I120" s="85"/>
      <c r="J120" s="85"/>
      <c r="K120" s="85"/>
      <c r="L120" s="18"/>
      <c r="M120" s="85"/>
      <c r="N120" s="85"/>
      <c r="O120" s="330"/>
    </row>
    <row r="121" spans="1:15" ht="30" customHeight="1">
      <c r="A121" s="344" t="s">
        <v>165</v>
      </c>
      <c r="B121" s="345"/>
      <c r="C121" s="345"/>
      <c r="D121" s="345"/>
      <c r="E121" s="345"/>
      <c r="F121" s="345"/>
      <c r="G121" s="345"/>
      <c r="H121" s="345"/>
      <c r="I121" s="345"/>
      <c r="J121" s="345"/>
      <c r="K121" s="345"/>
      <c r="L121" s="345"/>
      <c r="M121" s="345"/>
      <c r="N121" s="345"/>
      <c r="O121" s="346"/>
    </row>
    <row r="122" spans="1:15" ht="25.5" customHeight="1">
      <c r="A122" s="284" t="s">
        <v>138</v>
      </c>
      <c r="B122" s="285"/>
      <c r="C122" s="285"/>
      <c r="D122" s="286"/>
      <c r="E122" s="16" t="s">
        <v>139</v>
      </c>
      <c r="F122" s="68">
        <f>SUM(F124:F128)</f>
        <v>3043.2599999999998</v>
      </c>
      <c r="G122" s="68">
        <f>SUM(G124:G128)</f>
        <v>188.79</v>
      </c>
      <c r="H122" s="99">
        <f>G122/F122%</f>
        <v>6.203544882790166</v>
      </c>
      <c r="I122" s="85">
        <f>SUM(I126:I127)</f>
        <v>771.85</v>
      </c>
      <c r="J122" s="85">
        <f>(I122+G122)/F122%</f>
        <v>31.566149458146857</v>
      </c>
      <c r="K122" s="85">
        <f>K127</f>
        <v>1697.41</v>
      </c>
      <c r="L122" s="85">
        <f>L127</f>
        <v>74.76226760805318</v>
      </c>
      <c r="M122" s="85">
        <f>M127+M126</f>
        <v>2433.2</v>
      </c>
      <c r="N122" s="85">
        <f>M122/F122%</f>
        <v>79.95373382491144</v>
      </c>
      <c r="O122" s="347"/>
    </row>
    <row r="123" spans="1:15" ht="17.25" customHeight="1">
      <c r="A123" s="287"/>
      <c r="B123" s="288"/>
      <c r="C123" s="288"/>
      <c r="D123" s="289"/>
      <c r="E123" s="19" t="s">
        <v>14</v>
      </c>
      <c r="F123" s="90"/>
      <c r="G123" s="111"/>
      <c r="H123" s="112"/>
      <c r="I123" s="86"/>
      <c r="J123" s="86"/>
      <c r="K123" s="20"/>
      <c r="L123" s="20"/>
      <c r="M123" s="86"/>
      <c r="N123" s="86"/>
      <c r="O123" s="329"/>
    </row>
    <row r="124" spans="1:15" ht="25.5" customHeight="1">
      <c r="A124" s="287"/>
      <c r="B124" s="288"/>
      <c r="C124" s="288"/>
      <c r="D124" s="289"/>
      <c r="E124" s="21" t="s">
        <v>15</v>
      </c>
      <c r="F124" s="89"/>
      <c r="G124" s="89"/>
      <c r="H124" s="87"/>
      <c r="I124" s="85"/>
      <c r="J124" s="85"/>
      <c r="K124" s="18"/>
      <c r="L124" s="18"/>
      <c r="M124" s="85"/>
      <c r="N124" s="85"/>
      <c r="O124" s="329"/>
    </row>
    <row r="125" spans="1:15" ht="25.5" customHeight="1">
      <c r="A125" s="287"/>
      <c r="B125" s="288"/>
      <c r="C125" s="288"/>
      <c r="D125" s="289"/>
      <c r="E125" s="22" t="s">
        <v>16</v>
      </c>
      <c r="F125" s="89"/>
      <c r="G125" s="89"/>
      <c r="H125" s="87"/>
      <c r="I125" s="85"/>
      <c r="J125" s="85"/>
      <c r="K125" s="18"/>
      <c r="L125" s="18"/>
      <c r="M125" s="85"/>
      <c r="N125" s="85"/>
      <c r="O125" s="329"/>
    </row>
    <row r="126" spans="1:15" ht="27.75" customHeight="1">
      <c r="A126" s="287"/>
      <c r="B126" s="288"/>
      <c r="C126" s="288"/>
      <c r="D126" s="289"/>
      <c r="E126" s="51" t="s">
        <v>17</v>
      </c>
      <c r="F126" s="89">
        <f>F111+F95</f>
        <v>772.85</v>
      </c>
      <c r="G126" s="89">
        <f>G111+G95</f>
        <v>0</v>
      </c>
      <c r="H126" s="89">
        <f>H111+H95</f>
        <v>0</v>
      </c>
      <c r="I126" s="89">
        <f>I111+I95</f>
        <v>0</v>
      </c>
      <c r="J126" s="89">
        <f>J111+J95</f>
        <v>0</v>
      </c>
      <c r="K126" s="87">
        <v>0</v>
      </c>
      <c r="L126" s="87">
        <v>0</v>
      </c>
      <c r="M126" s="85">
        <f>M118</f>
        <v>355</v>
      </c>
      <c r="N126" s="85">
        <f>N118</f>
        <v>45.93388108947402</v>
      </c>
      <c r="O126" s="329"/>
    </row>
    <row r="127" spans="1:15" ht="30" customHeight="1">
      <c r="A127" s="287"/>
      <c r="B127" s="288"/>
      <c r="C127" s="288"/>
      <c r="D127" s="289"/>
      <c r="E127" s="21" t="s">
        <v>18</v>
      </c>
      <c r="F127" s="89">
        <f>F96+F112</f>
        <v>2270.41</v>
      </c>
      <c r="G127" s="89">
        <f>G96+G112</f>
        <v>188.79</v>
      </c>
      <c r="H127" s="89">
        <f>G127/F127%</f>
        <v>8.315238216885938</v>
      </c>
      <c r="I127" s="89">
        <f>I96+I112</f>
        <v>771.85</v>
      </c>
      <c r="J127" s="89">
        <f>(I127+G127)/F127%</f>
        <v>42.3113006020939</v>
      </c>
      <c r="K127" s="87">
        <f>K96</f>
        <v>1697.41</v>
      </c>
      <c r="L127" s="87">
        <f>L96</f>
        <v>74.76226760805318</v>
      </c>
      <c r="M127" s="85">
        <f>M96</f>
        <v>2078.2</v>
      </c>
      <c r="N127" s="85">
        <f>M127/F127%</f>
        <v>91.53412819710978</v>
      </c>
      <c r="O127" s="329"/>
    </row>
    <row r="128" spans="1:15" ht="25.5">
      <c r="A128" s="290"/>
      <c r="B128" s="291"/>
      <c r="C128" s="291"/>
      <c r="D128" s="292"/>
      <c r="E128" s="23" t="s">
        <v>19</v>
      </c>
      <c r="F128" s="89">
        <v>0</v>
      </c>
      <c r="G128" s="89">
        <f>G97+G105+G113</f>
        <v>0</v>
      </c>
      <c r="H128" s="87"/>
      <c r="I128" s="85"/>
      <c r="J128" s="85"/>
      <c r="K128" s="18"/>
      <c r="L128" s="18"/>
      <c r="M128" s="85"/>
      <c r="N128" s="85"/>
      <c r="O128" s="329"/>
    </row>
    <row r="129" spans="1:15" ht="15">
      <c r="A129" s="221" t="s">
        <v>21</v>
      </c>
      <c r="B129" s="222"/>
      <c r="C129" s="222"/>
      <c r="D129" s="223"/>
      <c r="E129" s="16" t="s">
        <v>13</v>
      </c>
      <c r="F129" s="88">
        <f>SUM(F131:F135)</f>
        <v>25763.71</v>
      </c>
      <c r="G129" s="88">
        <f>SUM(G131:G135)</f>
        <v>5318.110000000001</v>
      </c>
      <c r="H129" s="88">
        <f>G129/F129%</f>
        <v>20.64186407935814</v>
      </c>
      <c r="I129" s="88">
        <f>SUM(I131:I135)</f>
        <v>7796.22</v>
      </c>
      <c r="J129" s="88">
        <f>(I129+G129)/F129%</f>
        <v>50.902335106240535</v>
      </c>
      <c r="K129" s="85">
        <f>K133+K134</f>
        <v>17759.18</v>
      </c>
      <c r="L129" s="85">
        <f>K129/F129%</f>
        <v>68.93098858821187</v>
      </c>
      <c r="M129" s="85">
        <f>M133+M134</f>
        <v>23588.93</v>
      </c>
      <c r="N129" s="85">
        <f>M129/F129%</f>
        <v>91.55874677986984</v>
      </c>
      <c r="O129" s="60"/>
    </row>
    <row r="130" spans="1:15" ht="15">
      <c r="A130" s="224"/>
      <c r="B130" s="225"/>
      <c r="C130" s="225"/>
      <c r="D130" s="226"/>
      <c r="E130" s="19" t="s">
        <v>14</v>
      </c>
      <c r="F130" s="88"/>
      <c r="G130" s="89"/>
      <c r="H130" s="87"/>
      <c r="I130" s="85"/>
      <c r="J130" s="85"/>
      <c r="K130" s="85"/>
      <c r="L130" s="85"/>
      <c r="M130" s="85"/>
      <c r="N130" s="85"/>
      <c r="O130" s="60"/>
    </row>
    <row r="131" spans="1:15" ht="25.5">
      <c r="A131" s="224"/>
      <c r="B131" s="225"/>
      <c r="C131" s="225"/>
      <c r="D131" s="226"/>
      <c r="E131" s="21" t="s">
        <v>15</v>
      </c>
      <c r="F131" s="88"/>
      <c r="G131" s="88"/>
      <c r="H131" s="87"/>
      <c r="I131" s="85"/>
      <c r="J131" s="85"/>
      <c r="K131" s="85"/>
      <c r="L131" s="85"/>
      <c r="M131" s="85"/>
      <c r="N131" s="85"/>
      <c r="O131" s="60"/>
    </row>
    <row r="132" spans="1:15" ht="30" customHeight="1">
      <c r="A132" s="224"/>
      <c r="B132" s="225"/>
      <c r="C132" s="225"/>
      <c r="D132" s="226"/>
      <c r="E132" s="50" t="s">
        <v>16</v>
      </c>
      <c r="F132" s="88"/>
      <c r="G132" s="88"/>
      <c r="H132" s="87"/>
      <c r="I132" s="85"/>
      <c r="J132" s="85"/>
      <c r="K132" s="85"/>
      <c r="L132" s="85"/>
      <c r="M132" s="85"/>
      <c r="N132" s="85"/>
      <c r="O132" s="60"/>
    </row>
    <row r="133" spans="1:15" ht="27.75" customHeight="1">
      <c r="A133" s="224"/>
      <c r="B133" s="225"/>
      <c r="C133" s="225"/>
      <c r="D133" s="226"/>
      <c r="E133" s="51" t="s">
        <v>17</v>
      </c>
      <c r="F133" s="88">
        <f aca="true" t="shared" si="2" ref="F133:J134">F126+F86</f>
        <v>8831.9</v>
      </c>
      <c r="G133" s="88">
        <f t="shared" si="2"/>
        <v>2491.0200000000004</v>
      </c>
      <c r="H133" s="88">
        <f t="shared" si="2"/>
        <v>30.90959852588085</v>
      </c>
      <c r="I133" s="88">
        <f t="shared" si="2"/>
        <v>3847.01</v>
      </c>
      <c r="J133" s="88">
        <f t="shared" si="2"/>
        <v>78.64487749796814</v>
      </c>
      <c r="K133" s="85">
        <f>K126+K86</f>
        <v>5780.84</v>
      </c>
      <c r="L133" s="85">
        <f>K133/F133%</f>
        <v>65.45409255086675</v>
      </c>
      <c r="M133" s="85">
        <f>M126+M86</f>
        <v>8262.08</v>
      </c>
      <c r="N133" s="85">
        <f>M133/F133%</f>
        <v>93.54816064493484</v>
      </c>
      <c r="O133" s="60"/>
    </row>
    <row r="134" spans="1:15" ht="29.25" customHeight="1">
      <c r="A134" s="224"/>
      <c r="B134" s="225"/>
      <c r="C134" s="225"/>
      <c r="D134" s="226"/>
      <c r="E134" s="21" t="s">
        <v>18</v>
      </c>
      <c r="F134" s="88">
        <f t="shared" si="2"/>
        <v>16931.81</v>
      </c>
      <c r="G134" s="88">
        <f t="shared" si="2"/>
        <v>2827.09</v>
      </c>
      <c r="H134" s="88">
        <f t="shared" si="2"/>
        <v>26.31010910234026</v>
      </c>
      <c r="I134" s="88">
        <f t="shared" si="2"/>
        <v>3949.21</v>
      </c>
      <c r="J134" s="88">
        <f t="shared" si="2"/>
        <v>81.97777174400395</v>
      </c>
      <c r="K134" s="85">
        <f>K127+K87</f>
        <v>11978.34</v>
      </c>
      <c r="L134" s="85">
        <f>K134/F134%</f>
        <v>70.74459257456822</v>
      </c>
      <c r="M134" s="85">
        <f>M127+M87</f>
        <v>15326.850000000002</v>
      </c>
      <c r="N134" s="85">
        <f>M134/F134%</f>
        <v>90.52103703029978</v>
      </c>
      <c r="O134" s="60"/>
    </row>
    <row r="135" spans="1:15" ht="25.5">
      <c r="A135" s="227"/>
      <c r="B135" s="228"/>
      <c r="C135" s="228"/>
      <c r="D135" s="229"/>
      <c r="E135" s="23" t="s">
        <v>19</v>
      </c>
      <c r="F135" s="88"/>
      <c r="G135" s="88"/>
      <c r="H135" s="87"/>
      <c r="I135" s="85"/>
      <c r="J135" s="85"/>
      <c r="K135" s="85"/>
      <c r="L135" s="18"/>
      <c r="M135" s="85"/>
      <c r="N135" s="85"/>
      <c r="O135" s="60"/>
    </row>
    <row r="136" spans="1:15" ht="15">
      <c r="A136" s="55"/>
      <c r="B136" s="55"/>
      <c r="C136" s="55"/>
      <c r="D136" s="55"/>
      <c r="E136" s="61"/>
      <c r="F136" s="62"/>
      <c r="G136" s="63"/>
      <c r="H136" s="64"/>
      <c r="I136" s="65"/>
      <c r="J136" s="65"/>
      <c r="K136" s="65"/>
      <c r="L136" s="65"/>
      <c r="M136" s="206"/>
      <c r="N136" s="206"/>
      <c r="O136" s="66"/>
    </row>
    <row r="137" spans="2:15" ht="15">
      <c r="B137" s="71" t="s">
        <v>47</v>
      </c>
      <c r="C137" s="72"/>
      <c r="D137" s="348" t="s">
        <v>49</v>
      </c>
      <c r="E137" s="348"/>
      <c r="F137" s="348"/>
      <c r="G137" s="54"/>
      <c r="H137" s="54"/>
      <c r="K137" s="54"/>
      <c r="L137" s="54"/>
      <c r="M137" s="207"/>
      <c r="N137" s="207"/>
      <c r="O137" s="54"/>
    </row>
    <row r="138" spans="2:15" ht="15">
      <c r="B138" s="71" t="s">
        <v>48</v>
      </c>
      <c r="C138" s="72"/>
      <c r="D138" s="72"/>
      <c r="E138" s="72"/>
      <c r="F138" s="72"/>
      <c r="G138" s="54"/>
      <c r="H138" s="54"/>
      <c r="K138" s="54"/>
      <c r="L138" s="54"/>
      <c r="M138" s="207"/>
      <c r="N138" s="207"/>
      <c r="O138" s="54"/>
    </row>
    <row r="139" spans="2:6" ht="15">
      <c r="B139" s="219" t="s">
        <v>75</v>
      </c>
      <c r="C139" s="220"/>
      <c r="D139" s="220"/>
      <c r="E139" s="220"/>
      <c r="F139" s="220"/>
    </row>
    <row r="140" spans="2:6" ht="15">
      <c r="B140" s="70" t="s">
        <v>76</v>
      </c>
      <c r="C140" s="73"/>
      <c r="D140" s="73"/>
      <c r="E140" s="73"/>
      <c r="F140" s="73"/>
    </row>
    <row r="141" spans="2:6" ht="15">
      <c r="B141" s="70" t="s">
        <v>159</v>
      </c>
      <c r="C141" s="73"/>
      <c r="D141" s="73"/>
      <c r="E141" s="73"/>
      <c r="F141" s="73"/>
    </row>
    <row r="142" ht="15">
      <c r="B142" s="69" t="s">
        <v>82</v>
      </c>
    </row>
    <row r="143" ht="15">
      <c r="B143" s="69"/>
    </row>
    <row r="144" spans="2:8" ht="15">
      <c r="B144" s="57" t="s">
        <v>52</v>
      </c>
      <c r="C144" s="57"/>
      <c r="D144" s="58"/>
      <c r="E144" s="59"/>
      <c r="F144" s="57" t="s">
        <v>81</v>
      </c>
      <c r="H144" s="75"/>
    </row>
    <row r="145" spans="2:5" ht="15">
      <c r="B145" s="57" t="s">
        <v>53</v>
      </c>
      <c r="C145" s="57"/>
      <c r="D145" s="43" t="s">
        <v>80</v>
      </c>
      <c r="E145" s="42"/>
    </row>
  </sheetData>
  <sheetProtection/>
  <mergeCells count="92">
    <mergeCell ref="D91:D97"/>
    <mergeCell ref="C107:C113"/>
    <mergeCell ref="D107:D113"/>
    <mergeCell ref="A99:A105"/>
    <mergeCell ref="B99:B105"/>
    <mergeCell ref="C99:C105"/>
    <mergeCell ref="D99:D105"/>
    <mergeCell ref="D137:F137"/>
    <mergeCell ref="B139:F139"/>
    <mergeCell ref="A58:O58"/>
    <mergeCell ref="A90:O90"/>
    <mergeCell ref="A106:O106"/>
    <mergeCell ref="O99:O105"/>
    <mergeCell ref="O107:O113"/>
    <mergeCell ref="A122:D128"/>
    <mergeCell ref="A91:A97"/>
    <mergeCell ref="B91:B97"/>
    <mergeCell ref="O122:O128"/>
    <mergeCell ref="O91:O97"/>
    <mergeCell ref="A129:D135"/>
    <mergeCell ref="D59:D65"/>
    <mergeCell ref="O59:O65"/>
    <mergeCell ref="A66:O66"/>
    <mergeCell ref="A82:D88"/>
    <mergeCell ref="O82:O88"/>
    <mergeCell ref="A59:A65"/>
    <mergeCell ref="B59:B65"/>
    <mergeCell ref="A121:O121"/>
    <mergeCell ref="A98:O98"/>
    <mergeCell ref="B51:B57"/>
    <mergeCell ref="C51:C57"/>
    <mergeCell ref="D51:D57"/>
    <mergeCell ref="O51:O57"/>
    <mergeCell ref="D74:D80"/>
    <mergeCell ref="O74:O80"/>
    <mergeCell ref="A81:O81"/>
    <mergeCell ref="O67:O73"/>
    <mergeCell ref="E3:I3"/>
    <mergeCell ref="A35:A41"/>
    <mergeCell ref="B35:B41"/>
    <mergeCell ref="C35:C41"/>
    <mergeCell ref="D35:D41"/>
    <mergeCell ref="A27:A33"/>
    <mergeCell ref="D27:D33"/>
    <mergeCell ref="C27:C33"/>
    <mergeCell ref="C43:C49"/>
    <mergeCell ref="D43:D49"/>
    <mergeCell ref="G14:H15"/>
    <mergeCell ref="K14:L15"/>
    <mergeCell ref="M14:N15"/>
    <mergeCell ref="A14:A16"/>
    <mergeCell ref="B14:B16"/>
    <mergeCell ref="A43:A49"/>
    <mergeCell ref="B43:B49"/>
    <mergeCell ref="O27:O33"/>
    <mergeCell ref="C14:D15"/>
    <mergeCell ref="E14:E16"/>
    <mergeCell ref="F14:F16"/>
    <mergeCell ref="O14:O16"/>
    <mergeCell ref="I14:J15"/>
    <mergeCell ref="A19:O19"/>
    <mergeCell ref="A18:O18"/>
    <mergeCell ref="A17:O17"/>
    <mergeCell ref="C67:C73"/>
    <mergeCell ref="D67:D73"/>
    <mergeCell ref="A51:A57"/>
    <mergeCell ref="B27:B33"/>
    <mergeCell ref="A34:O34"/>
    <mergeCell ref="O35:O41"/>
    <mergeCell ref="A42:O42"/>
    <mergeCell ref="O43:O49"/>
    <mergeCell ref="C59:C65"/>
    <mergeCell ref="A50:O50"/>
    <mergeCell ref="D114:D120"/>
    <mergeCell ref="O114:O120"/>
    <mergeCell ref="A89:O89"/>
    <mergeCell ref="A20:A26"/>
    <mergeCell ref="B20:B26"/>
    <mergeCell ref="C20:C26"/>
    <mergeCell ref="D20:D26"/>
    <mergeCell ref="O20:O26"/>
    <mergeCell ref="A67:A73"/>
    <mergeCell ref="B67:B73"/>
    <mergeCell ref="A74:A80"/>
    <mergeCell ref="B74:B80"/>
    <mergeCell ref="C74:C80"/>
    <mergeCell ref="A114:A120"/>
    <mergeCell ref="B114:B120"/>
    <mergeCell ref="C114:C120"/>
    <mergeCell ref="A107:A113"/>
    <mergeCell ref="B107:B113"/>
    <mergeCell ref="C91:C97"/>
  </mergeCells>
  <printOptions/>
  <pageMargins left="0.5118110236220472" right="0.31496062992125984" top="0.9448818897637796" bottom="0.5511811023622047" header="0.31496062992125984" footer="0.31496062992125984"/>
  <pageSetup fitToHeight="18" fitToWidth="1" horizontalDpi="600" verticalDpi="600" orientation="landscape" paperSize="9" scale="78" r:id="rId1"/>
  <rowBreaks count="5" manualBreakCount="5">
    <brk id="34" max="255" man="1"/>
    <brk id="51" max="255" man="1"/>
    <brk id="76" max="255" man="1"/>
    <brk id="99" max="255" man="1"/>
    <brk id="116" max="255" man="1"/>
  </rowBreaks>
  <ignoredErrors>
    <ignoredError sqref="I1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Лариса</cp:lastModifiedBy>
  <cp:lastPrinted>2016-10-27T05:59:53Z</cp:lastPrinted>
  <dcterms:created xsi:type="dcterms:W3CDTF">2015-02-06T09:10:50Z</dcterms:created>
  <dcterms:modified xsi:type="dcterms:W3CDTF">2017-03-31T10:08:56Z</dcterms:modified>
  <cp:category/>
  <cp:version/>
  <cp:contentType/>
  <cp:contentStatus/>
</cp:coreProperties>
</file>