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50" windowHeight="10170" activeTab="1"/>
  </bookViews>
  <sheets>
    <sheet name="деньги" sheetId="3" r:id="rId1"/>
    <sheet name="на 31.12.2016 Отчет " sheetId="1" r:id="rId2"/>
    <sheet name="Лист1" sheetId="4" r:id="rId3"/>
  </sheets>
  <definedNames>
    <definedName name="_xlnm.Print_Titles" localSheetId="1">'на 31.12.2016 Отчет '!$13:$15</definedName>
    <definedName name="_xlnm.Print_Area" localSheetId="1">'на 31.12.2016 Отчет '!$A$1:$O$136</definedName>
  </definedNames>
  <calcPr calcId="145621"/>
</workbook>
</file>

<file path=xl/calcChain.xml><?xml version="1.0" encoding="utf-8"?>
<calcChain xmlns="http://schemas.openxmlformats.org/spreadsheetml/2006/main">
  <c r="M19" i="1" l="1"/>
  <c r="F19" i="1"/>
  <c r="I19" i="1"/>
  <c r="K54" i="1"/>
  <c r="I107" i="1"/>
  <c r="K107" i="1"/>
  <c r="M107" i="1"/>
  <c r="M112" i="1"/>
  <c r="N112" i="1" s="1"/>
  <c r="M99" i="1"/>
  <c r="M104" i="1"/>
  <c r="N104" i="1" s="1"/>
  <c r="M96" i="1"/>
  <c r="N96" i="1" s="1"/>
  <c r="K96" i="1"/>
  <c r="M54" i="1"/>
  <c r="M88" i="1"/>
  <c r="N88" i="1" s="1"/>
  <c r="M86" i="1"/>
  <c r="N86" i="1" s="1"/>
  <c r="G8" i="4"/>
  <c r="H8" i="4" s="1"/>
  <c r="G12" i="4"/>
  <c r="E8" i="4"/>
  <c r="E4" i="4"/>
  <c r="G4" i="4"/>
  <c r="H4" i="4" s="1"/>
  <c r="F14" i="4"/>
  <c r="E14" i="4"/>
  <c r="G14" i="4" s="1"/>
  <c r="E13" i="4"/>
  <c r="D10" i="4"/>
  <c r="G10" i="4" s="1"/>
  <c r="D9" i="4"/>
  <c r="G9" i="4" s="1"/>
  <c r="D13" i="4"/>
  <c r="G13" i="4" s="1"/>
  <c r="H13" i="4" s="1"/>
  <c r="E12" i="4"/>
  <c r="E11" i="4"/>
  <c r="G11" i="4" s="1"/>
  <c r="H11" i="4" s="1"/>
  <c r="F4" i="4"/>
  <c r="E6" i="4"/>
  <c r="G6" i="4" s="1"/>
  <c r="D6" i="4"/>
  <c r="D5" i="4"/>
  <c r="G5" i="4" s="1"/>
  <c r="H5" i="4" s="1"/>
  <c r="F7" i="4"/>
  <c r="D7" i="4"/>
  <c r="G7" i="4" s="1"/>
  <c r="H7" i="4" s="1"/>
  <c r="F8" i="4"/>
  <c r="H9" i="4" l="1"/>
  <c r="M83" i="1"/>
  <c r="N54" i="1"/>
  <c r="H16" i="4"/>
  <c r="F91" i="1"/>
  <c r="F99" i="1"/>
  <c r="N99" i="1" s="1"/>
  <c r="F107" i="1"/>
  <c r="N107" i="1" s="1"/>
  <c r="F59" i="1"/>
  <c r="L96" i="1"/>
  <c r="K94" i="1"/>
  <c r="M94" i="1" s="1"/>
  <c r="L86" i="1"/>
  <c r="L88" i="1"/>
  <c r="K75" i="1"/>
  <c r="K80" i="1"/>
  <c r="M80" i="1" s="1"/>
  <c r="M75" i="1" s="1"/>
  <c r="K64" i="1"/>
  <c r="M64" i="1" s="1"/>
  <c r="K56" i="1"/>
  <c r="M56" i="1" s="1"/>
  <c r="N56" i="1" s="1"/>
  <c r="G22" i="1"/>
  <c r="G24" i="1"/>
  <c r="K120" i="1"/>
  <c r="K24" i="1" s="1"/>
  <c r="K118" i="1"/>
  <c r="K22" i="1" s="1"/>
  <c r="L104" i="1"/>
  <c r="K99" i="1"/>
  <c r="K91" i="1"/>
  <c r="K83" i="1"/>
  <c r="K51" i="1"/>
  <c r="K59" i="1"/>
  <c r="L64" i="1"/>
  <c r="L56" i="1"/>
  <c r="J94" i="1"/>
  <c r="J96" i="1"/>
  <c r="I118" i="1"/>
  <c r="I22" i="1" s="1"/>
  <c r="I120" i="1"/>
  <c r="I24" i="1" s="1"/>
  <c r="H32" i="3"/>
  <c r="F120" i="1"/>
  <c r="F118" i="1"/>
  <c r="F22" i="1" s="1"/>
  <c r="F43" i="1"/>
  <c r="F35" i="1"/>
  <c r="J64" i="1"/>
  <c r="F27" i="3"/>
  <c r="D27" i="3"/>
  <c r="E22" i="3"/>
  <c r="B34" i="3"/>
  <c r="F83" i="1"/>
  <c r="F51" i="1"/>
  <c r="J51" i="1" s="1"/>
  <c r="M67" i="1"/>
  <c r="M27" i="1"/>
  <c r="M35" i="1"/>
  <c r="M43" i="1"/>
  <c r="N80" i="1"/>
  <c r="N75" i="1"/>
  <c r="K21" i="1"/>
  <c r="K117" i="1" s="1"/>
  <c r="J54" i="1"/>
  <c r="H54" i="1"/>
  <c r="G120" i="1"/>
  <c r="G118" i="1"/>
  <c r="G21" i="1"/>
  <c r="I21" i="1"/>
  <c r="I117" i="1" s="1"/>
  <c r="G23" i="1"/>
  <c r="G119" i="1" s="1"/>
  <c r="I23" i="1"/>
  <c r="I119" i="1" s="1"/>
  <c r="K23" i="1"/>
  <c r="K119" i="1" s="1"/>
  <c r="G25" i="1"/>
  <c r="G121" i="1"/>
  <c r="M121" i="1"/>
  <c r="I25" i="1"/>
  <c r="I121" i="1" s="1"/>
  <c r="K25" i="1"/>
  <c r="K121" i="1" s="1"/>
  <c r="F23" i="1"/>
  <c r="F119" i="1" s="1"/>
  <c r="F25" i="1"/>
  <c r="F121" i="1" s="1"/>
  <c r="F21" i="1"/>
  <c r="F117" i="1" s="1"/>
  <c r="H80" i="1"/>
  <c r="H75" i="1" s="1"/>
  <c r="G75" i="1"/>
  <c r="I75" i="1" s="1"/>
  <c r="G67" i="1"/>
  <c r="H67" i="1"/>
  <c r="I67" i="1"/>
  <c r="J67" i="1"/>
  <c r="G59" i="1"/>
  <c r="H59" i="1"/>
  <c r="I59" i="1"/>
  <c r="J59" i="1"/>
  <c r="J56" i="1"/>
  <c r="G51" i="1"/>
  <c r="G43" i="1"/>
  <c r="H43" i="1"/>
  <c r="I43" i="1"/>
  <c r="J43" i="1"/>
  <c r="K43" i="1"/>
  <c r="L43" i="1"/>
  <c r="N43" i="1"/>
  <c r="G35" i="1"/>
  <c r="H35" i="1"/>
  <c r="I35" i="1"/>
  <c r="J35" i="1"/>
  <c r="K35" i="1"/>
  <c r="L35" i="1"/>
  <c r="N35" i="1"/>
  <c r="G27" i="1"/>
  <c r="H27" i="1"/>
  <c r="I27" i="1"/>
  <c r="J27" i="1"/>
  <c r="K27" i="1"/>
  <c r="L27" i="1"/>
  <c r="N27" i="1"/>
  <c r="F27" i="1"/>
  <c r="E95" i="3"/>
  <c r="F95" i="3"/>
  <c r="D91" i="3"/>
  <c r="D95" i="3" s="1"/>
  <c r="M117" i="1"/>
  <c r="G117" i="1"/>
  <c r="G19" i="1"/>
  <c r="G115" i="1" s="1"/>
  <c r="H118" i="1"/>
  <c r="J22" i="1"/>
  <c r="H22" i="1"/>
  <c r="L54" i="1"/>
  <c r="G95" i="3" l="1"/>
  <c r="N94" i="1"/>
  <c r="M91" i="1"/>
  <c r="N91" i="1" s="1"/>
  <c r="M118" i="1"/>
  <c r="L94" i="1"/>
  <c r="M51" i="1"/>
  <c r="M59" i="1"/>
  <c r="N59" i="1" s="1"/>
  <c r="N64" i="1"/>
  <c r="M120" i="1"/>
  <c r="M24" i="1" s="1"/>
  <c r="N83" i="1"/>
  <c r="L22" i="1"/>
  <c r="F24" i="1"/>
  <c r="H120" i="1"/>
  <c r="J120" i="1"/>
  <c r="H51" i="1"/>
  <c r="N51" i="1"/>
  <c r="F115" i="1"/>
  <c r="H19" i="1" s="1"/>
  <c r="L120" i="1"/>
  <c r="J19" i="1"/>
  <c r="K115" i="1"/>
  <c r="K19" i="1" s="1"/>
  <c r="J91" i="1"/>
  <c r="N120" i="1" l="1"/>
  <c r="M22" i="1"/>
  <c r="N22" i="1" s="1"/>
  <c r="N118" i="1"/>
  <c r="J24" i="1"/>
  <c r="H24" i="1"/>
  <c r="N24" i="1"/>
  <c r="H115" i="1"/>
  <c r="L115" i="1"/>
  <c r="J115" i="1"/>
  <c r="L24" i="1"/>
  <c r="L19" i="1"/>
  <c r="N19" i="1"/>
  <c r="M115" i="1"/>
  <c r="N115" i="1" s="1"/>
</calcChain>
</file>

<file path=xl/sharedStrings.xml><?xml version="1.0" encoding="utf-8"?>
<sst xmlns="http://schemas.openxmlformats.org/spreadsheetml/2006/main" count="235" uniqueCount="111">
  <si>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</si>
  <si>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</si>
  <si>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</si>
  <si>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</si>
  <si>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</si>
  <si>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</si>
  <si>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</si>
  <si>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</si>
  <si>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</si>
  <si>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</si>
  <si>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</si>
  <si>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</si>
  <si>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</si>
  <si>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</si>
  <si>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</si>
  <si>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</si>
  <si>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</si>
  <si>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</si>
  <si>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</si>
  <si>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</si>
  <si>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</si>
  <si>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Ответственный исполнитель:  Ковпака Д.И.</t>
  </si>
  <si>
    <t>Август</t>
  </si>
  <si>
    <t>июнь</t>
  </si>
  <si>
    <t>Июнь</t>
  </si>
  <si>
    <t>-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</si>
  <si>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</si>
  <si>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</si>
  <si>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</si>
  <si>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</si>
  <si>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</si>
  <si>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</si>
  <si>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</si>
  <si>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>Исполнено в 2014 году</t>
  </si>
  <si>
    <t>1.1.1</t>
  </si>
  <si>
    <t>1.1.2.</t>
  </si>
  <si>
    <t>1.1.3.</t>
  </si>
  <si>
    <t>1.1.4.</t>
  </si>
  <si>
    <t>1.1.5.</t>
  </si>
  <si>
    <t>начальник службы ГО и ЧС</t>
  </si>
  <si>
    <t xml:space="preserve">                                       (должность)                                      (подпись)             (Ф.И.О.)        (номер телефона)</t>
  </si>
  <si>
    <t xml:space="preserve">                        Д.И. Ковпака     51-033</t>
  </si>
  <si>
    <t>1.1</t>
  </si>
  <si>
    <t xml:space="preserve">Программа утверждена постановлением администрации городского поселения Новоаганск от 20.12.2013 № 430 </t>
  </si>
  <si>
    <t>Задача №1: Профилактика правонарушений в масштабах поселения и вовлечение общественности в предупреждение правонарушений</t>
  </si>
  <si>
    <t>Цель: Совершенствование системы социальной профилактики правонарушений, повышение уровня правовой грамотности для формирования правосознания жителей городского поселения Новоаганск.</t>
  </si>
  <si>
    <t>Создание условий для обеспечения деятельности по профилактике пра-вонарушений на территории поселе-ния</t>
  </si>
  <si>
    <t xml:space="preserve">Привлечение насе-ления городского поселения Ново-аганск различных возрастных и соци-альных групп к уча-стию в деятельно-сти добровольных общественных фор-мирований в сфере охраны обществен-ного порядка:
народных дружин;
родительских пат-рулей и т.д.
</t>
  </si>
  <si>
    <t>Проведение меро-приятий профилак-тической направ-ленности (рейды, патрулирование и др.) с участием доб-ровольных общест-венных формирова-ний в сфере охраны общественного по-рядка</t>
  </si>
  <si>
    <t>Проведение семи-наров, круглых сто-лов для представи-телей обществен-ных организаций, специалистов, за-нимающихся про-филактикой право-нарушений</t>
  </si>
  <si>
    <t xml:space="preserve">Содержание народ-ной дружины, в том числе стимулирова-ние участников доб-ровольных общест-венных формирова-ний в сфере охраны общественного по-рядка
</t>
  </si>
  <si>
    <t xml:space="preserve">Обеспечение функ-ционирования сис-тем видеонаблюде-ния, отправление информационных заказных писем (о необходимости со-блюдения правил дорожного движе-ния и санкциях за их нарушение), вы-пуск информацион-ных буклетов, лис-товок по  правилам дорожного движе-ния
</t>
  </si>
  <si>
    <t>1.1.6.</t>
  </si>
  <si>
    <t>Обеспечение функционирования систем видеонаблюдения, (оплата счетов за потребляемую электроэнергию видеокамерами АПК «Безопасный город на территории поселения)</t>
  </si>
  <si>
    <t>1.1.7</t>
  </si>
  <si>
    <t xml:space="preserve">Наименование подпрограммы №1: </t>
  </si>
  <si>
    <t>Создание условий деятельности народных дружин</t>
  </si>
  <si>
    <t>без финансирования совместно с образовательными учреждениями</t>
  </si>
  <si>
    <t xml:space="preserve">составление формы   </t>
  </si>
  <si>
    <t>0</t>
  </si>
  <si>
    <t xml:space="preserve">«Реализация мероприятий по профилактике правонарушений на территории  городского поселения Новоаганск на 2014-2019 годы» 
</t>
  </si>
  <si>
    <t>1.1.8</t>
  </si>
  <si>
    <t>Обеспечение функцио-нирования и развития систем видеонаблюдения, с целью повышения безопасности до-рожного движения, информирования населения в городском поселении</t>
  </si>
  <si>
    <t>1.1.9</t>
  </si>
  <si>
    <t>Обеспечение функционирования и развития систем видеонаблюдения, в сфере общественного порядка в городском поселении</t>
  </si>
  <si>
    <t>Исполнено на 01.04.2017</t>
  </si>
  <si>
    <t>Исполнено на 01.07.2017</t>
  </si>
  <si>
    <t>Исполнено на  01.10.2017</t>
  </si>
  <si>
    <t xml:space="preserve">Исполнено на 31.12. 2017 год </t>
  </si>
  <si>
    <t>Объемы финансирования всего на 2017 год, тыс. руб.</t>
  </si>
  <si>
    <t>1.1.7.</t>
  </si>
  <si>
    <t>1.1.8.</t>
  </si>
  <si>
    <t>1.1.10.</t>
  </si>
  <si>
    <t>1.1.9.</t>
  </si>
  <si>
    <t>1.1.11.</t>
  </si>
  <si>
    <t>на 2017 год</t>
  </si>
  <si>
    <t>Приобретение и уста-новка камер наружного и внутреннего видео-наблюдения в зданиях, находящихся в  муни-ципальной собственно-сти поселения, вклю-ченных в реестр мест массового пребывания людей</t>
  </si>
  <si>
    <t>Изготовление информационного стенда, договор №25 от 01.08.17г. С ИП Рамазанова Е.М.</t>
  </si>
  <si>
    <t>Без финансирования</t>
  </si>
  <si>
    <r>
      <t xml:space="preserve">         за 4-й квартал </t>
    </r>
    <r>
      <rPr>
        <b/>
        <u/>
        <sz val="12"/>
        <color indexed="8"/>
        <rFont val="Times New Roman"/>
        <family val="1"/>
        <charset val="204"/>
      </rPr>
      <t xml:space="preserve">  2017 года</t>
    </r>
  </si>
  <si>
    <t>ДНД</t>
  </si>
  <si>
    <t>октябрь</t>
  </si>
  <si>
    <t>ноябрь</t>
  </si>
  <si>
    <t>декабрь</t>
  </si>
  <si>
    <t>Парилов Видео</t>
  </si>
  <si>
    <t>всего</t>
  </si>
  <si>
    <t>ДНС</t>
  </si>
  <si>
    <t>округ</t>
  </si>
  <si>
    <t>наши</t>
  </si>
  <si>
    <t>ИП Емельянов №67</t>
  </si>
  <si>
    <t>ИП Емельянов №58</t>
  </si>
  <si>
    <t>Ютек</t>
  </si>
  <si>
    <t>Выплаты членам Народной дружины  2017 год. Страхование  членов народной дружины, дог.12-000202-04\17 от 07.08.17</t>
  </si>
  <si>
    <t>Выплаты членам Народной дружины  2017 год.</t>
  </si>
  <si>
    <t>Ремонт оптической линии, договор №49 от 04.08.17г. с ИП Емельянов.  Договор  №58 от 15.09.17г. с ИП Емельянов на поставку и монтаж уличной видеокамеры.</t>
  </si>
  <si>
    <t>Поставка и монтаж систем видеонабдюдения МК1437 от26.09.17 ИП Парилов. Поставка системы видеонаблюдения договор №367-000056 от 2711.17. Монтаж систем видеонабдюдения договор №021/2017-М  от 18.12.17 ИП Парилов.</t>
  </si>
  <si>
    <t>(в редакции от 09.01.2018 _№_5_)</t>
  </si>
  <si>
    <t>Оплата мероприятия   в рамках договора с ОАО "ЮТЭК-НВр" по оплате счетов за потребляемую энергию видеокамерами и АПК "Безопасный город"  проведена в 2017 году на сумму 23,77865 тыс. руб, оплата электроэнергии по муниципальному контракту 0018/в от 17.10.16 . (кредиторская задолженность в сумме 23,779 будет погашена в январе 2018 года)</t>
  </si>
  <si>
    <t>Членами народной дружины произведено 156 выходов. Члены народной дружины участвовали в обеспечении общественного порядка, на следующих всех массовых мероприятиях 2017 года: Рождественские концерты, праздник «Крещение господне», концерты, посвященные  23 февраля и 8 марта, Праздник Оленевода-Охотника, Пасха, 1 и 9 мая, День поселка, последние звонки, День детства, 12 июня День России и фестиваль Мое сердце Нижневартовский район, выпускные в школах, Праздник обласа.  Также обеспечиваются еженедельные рейды и  дежурство на дискотеках в селе Варьеган и п.г.т. Новоаганск.</t>
  </si>
  <si>
    <t>Ремонт  и техническое обслуживание системы видеонаблюдения Безопасный город, договор № 43 от 15.06.17г с ИП Емельянов МА. Оплата  ОАО "ЮТЭК-НВр" по оплате счетов за потребляемую энергию видеокамерами и АПК "Безопасный город" по муниципальному контракту 0018/в от 30.12.16 . Ремонт оптической линии, договор №67 от 11.10.17г. с ИП Емельянов. Приобретение жесткого диса, договор №367000057 от 27.11.17 ООО "КЦ ДДНС-Тюмень".Приобретение материнской платы  догоговор №115\17\02 от 23.05.17  ИП Копытова Татьяна Николаевна.   Техническое  обслуживание системы видеонаблюдения  догоговор №024-П от20.04.2017 ООО "Компания "АТЭК-СБ".</t>
  </si>
  <si>
    <t>Приобретение и установка информационных стендов в местах мест массового пребывания людей</t>
  </si>
  <si>
    <t>август</t>
  </si>
  <si>
    <t>январь-декабрь</t>
  </si>
  <si>
    <t>август, сентябрь</t>
  </si>
  <si>
    <t>сентябрь-декабрь</t>
  </si>
  <si>
    <t xml:space="preserve">   (Ф.И.О.)  </t>
  </si>
  <si>
    <t>(подпись)</t>
  </si>
  <si>
    <t xml:space="preserve">                                       </t>
  </si>
  <si>
    <t xml:space="preserve"> (подпись)   </t>
  </si>
  <si>
    <t>начальник отдела экономики</t>
  </si>
  <si>
    <t>Л.Г. Мальцева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</si>
</sst>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#,##0.000"/>
    <numFmt numFmtId="166" formatCode="#,##0.00000"/>
    <numFmt numFmtId="167" formatCode="#,##0.0000"/>
    <numFmt numFmtId="168" formatCode="000000"/>
    <numFmt numFmtId="169" formatCode="#,##0.000000"/>
    <numFmt numFmtId="170" formatCode="0.000000"/>
    <numFmt numFmtId="171" formatCode="0.0000"/>
  </numFmts>
  <fonts count="2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43" fontId="5" fillId="0" borderId="0" applyFont="0" applyFill="0" applyBorder="0" applyAlignment="0" applyProtection="0"/>
  </cellStyleXfs>
  <cellXfs count="229">
    <xf numFmtId="0" fontId="0" fillId="0" borderId="0" xfId="0"/>
    <xf numFmtId="49" fontId="8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9" fillId="0" borderId="0" xfId="0" applyFo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>
      <alignment horizontal="center" wrapText="1"/>
    </xf>
    <xf numFmtId="4" fontId="17" fillId="0" borderId="1" xfId="0" applyNumberFormat="1" applyFont="1" applyBorder="1" applyAlignment="1">
      <alignment horizontal="center" wrapText="1"/>
    </xf>
    <xf numFmtId="4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top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3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 wrapText="1"/>
    </xf>
    <xf numFmtId="3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top" wrapText="1"/>
    </xf>
    <xf numFmtId="4" fontId="9" fillId="0" borderId="0" xfId="0" applyNumberFormat="1" applyFont="1"/>
    <xf numFmtId="0" fontId="3" fillId="0" borderId="0" xfId="0" applyFont="1" applyFill="1"/>
    <xf numFmtId="2" fontId="9" fillId="0" borderId="0" xfId="0" applyNumberFormat="1" applyFont="1" applyFill="1"/>
    <xf numFmtId="164" fontId="9" fillId="0" borderId="0" xfId="0" applyNumberFormat="1" applyFont="1" applyFill="1"/>
    <xf numFmtId="165" fontId="1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49" fontId="8" fillId="0" borderId="0" xfId="0" applyNumberFormat="1" applyFont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8" fillId="0" borderId="0" xfId="0" applyNumberFormat="1" applyFont="1" applyAlignment="1">
      <alignment horizontal="center"/>
    </xf>
    <xf numFmtId="0" fontId="21" fillId="0" borderId="0" xfId="0" applyFont="1"/>
    <xf numFmtId="164" fontId="20" fillId="0" borderId="0" xfId="0" applyNumberFormat="1" applyFont="1"/>
    <xf numFmtId="164" fontId="21" fillId="0" borderId="0" xfId="0" applyNumberFormat="1" applyFont="1"/>
    <xf numFmtId="164" fontId="0" fillId="2" borderId="0" xfId="0" applyNumberFormat="1" applyFill="1" applyAlignment="1">
      <alignment horizontal="left"/>
    </xf>
    <xf numFmtId="164" fontId="0" fillId="2" borderId="0" xfId="0" applyNumberFormat="1" applyFill="1"/>
    <xf numFmtId="164" fontId="0" fillId="3" borderId="0" xfId="0" applyNumberFormat="1" applyFill="1" applyAlignment="1">
      <alignment horizontal="left"/>
    </xf>
    <xf numFmtId="164" fontId="0" fillId="0" borderId="1" xfId="0" applyNumberFormat="1" applyFill="1" applyBorder="1"/>
    <xf numFmtId="164" fontId="0" fillId="2" borderId="1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4" fontId="15" fillId="0" borderId="1" xfId="0" applyNumberFormat="1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4" fontId="17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  <xf numFmtId="0" fontId="12" fillId="4" borderId="0" xfId="0" applyFont="1" applyFill="1"/>
    <xf numFmtId="4" fontId="15" fillId="4" borderId="1" xfId="0" applyNumberFormat="1" applyFont="1" applyFill="1" applyBorder="1" applyAlignment="1">
      <alignment horizontal="center" wrapText="1"/>
    </xf>
    <xf numFmtId="4" fontId="15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17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15" fillId="4" borderId="1" xfId="2" applyNumberFormat="1" applyFont="1" applyFill="1" applyBorder="1" applyAlignment="1" applyProtection="1">
      <alignment horizontal="center" vertical="center" wrapText="1"/>
      <protection locked="0"/>
    </xf>
    <xf numFmtId="165" fontId="15" fillId="4" borderId="1" xfId="0" applyNumberFormat="1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vertical="top" wrapText="1"/>
    </xf>
    <xf numFmtId="164" fontId="15" fillId="4" borderId="1" xfId="0" applyNumberFormat="1" applyFont="1" applyFill="1" applyBorder="1" applyAlignment="1">
      <alignment vertical="top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wrapText="1"/>
    </xf>
    <xf numFmtId="4" fontId="17" fillId="4" borderId="1" xfId="0" applyNumberFormat="1" applyFont="1" applyFill="1" applyBorder="1" applyAlignment="1">
      <alignment horizontal="center" wrapText="1"/>
    </xf>
    <xf numFmtId="0" fontId="12" fillId="4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1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9" fillId="4" borderId="0" xfId="0" applyFont="1" applyFill="1"/>
    <xf numFmtId="169" fontId="15" fillId="4" borderId="1" xfId="0" applyNumberFormat="1" applyFont="1" applyFill="1" applyBorder="1" applyAlignment="1">
      <alignment horizontal="center" wrapText="1"/>
    </xf>
    <xf numFmtId="167" fontId="15" fillId="4" borderId="1" xfId="0" applyNumberFormat="1" applyFont="1" applyFill="1" applyBorder="1" applyAlignment="1">
      <alignment vertical="top" wrapText="1"/>
    </xf>
    <xf numFmtId="165" fontId="17" fillId="4" borderId="1" xfId="2" applyNumberFormat="1" applyFont="1" applyFill="1" applyBorder="1" applyAlignment="1" applyProtection="1">
      <alignment horizontal="center" vertical="center" wrapText="1"/>
      <protection locked="0"/>
    </xf>
    <xf numFmtId="170" fontId="17" fillId="4" borderId="1" xfId="2" applyNumberFormat="1" applyFont="1" applyFill="1" applyBorder="1" applyAlignment="1" applyProtection="1">
      <alignment horizontal="center" vertical="center" wrapText="1"/>
      <protection locked="0"/>
    </xf>
    <xf numFmtId="166" fontId="15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5" borderId="1" xfId="0" applyFill="1" applyBorder="1"/>
    <xf numFmtId="0" fontId="0" fillId="6" borderId="1" xfId="0" applyFill="1" applyBorder="1"/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/>
    <xf numFmtId="171" fontId="0" fillId="5" borderId="1" xfId="0" applyNumberFormat="1" applyFill="1" applyBorder="1"/>
    <xf numFmtId="4" fontId="17" fillId="4" borderId="1" xfId="0" applyNumberFormat="1" applyFont="1" applyFill="1" applyBorder="1" applyAlignment="1">
      <alignment horizontal="center" vertical="center"/>
    </xf>
    <xf numFmtId="4" fontId="19" fillId="4" borderId="1" xfId="0" applyNumberFormat="1" applyFont="1" applyFill="1" applyBorder="1" applyAlignment="1">
      <alignment horizontal="center" vertical="center"/>
    </xf>
    <xf numFmtId="165" fontId="9" fillId="4" borderId="0" xfId="0" applyNumberFormat="1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164" fontId="15" fillId="0" borderId="3" xfId="2" applyNumberFormat="1" applyFont="1" applyFill="1" applyBorder="1" applyAlignment="1" applyProtection="1">
      <alignment horizontal="center" vertical="center" wrapText="1"/>
      <protection locked="0"/>
    </xf>
    <xf numFmtId="164" fontId="15" fillId="0" borderId="11" xfId="2" applyNumberFormat="1" applyFont="1" applyFill="1" applyBorder="1" applyAlignment="1" applyProtection="1">
      <alignment horizontal="center" vertical="center" wrapText="1"/>
      <protection locked="0"/>
    </xf>
    <xf numFmtId="164" fontId="15" fillId="0" borderId="1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4" fontId="16" fillId="0" borderId="3" xfId="0" applyNumberFormat="1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wrapText="1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4" fontId="15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/>
    </xf>
    <xf numFmtId="4" fontId="17" fillId="0" borderId="3" xfId="0" applyNumberFormat="1" applyFont="1" applyFill="1" applyBorder="1" applyAlignment="1">
      <alignment horizontal="center" wrapText="1"/>
    </xf>
    <xf numFmtId="4" fontId="17" fillId="0" borderId="11" xfId="0" applyNumberFormat="1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4" fontId="15" fillId="0" borderId="3" xfId="0" applyNumberFormat="1" applyFont="1" applyFill="1" applyBorder="1" applyAlignment="1">
      <alignment horizontal="center" vertical="top" wrapText="1"/>
    </xf>
    <xf numFmtId="4" fontId="15" fillId="0" borderId="11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6" borderId="0" xfId="0" applyFont="1" applyFill="1" applyAlignment="1">
      <alignment horizontal="left"/>
    </xf>
    <xf numFmtId="0" fontId="9" fillId="6" borderId="0" xfId="0" applyFont="1" applyFill="1"/>
    <xf numFmtId="0" fontId="1" fillId="6" borderId="0" xfId="0" applyFont="1" applyFill="1" applyAlignment="1">
      <alignment horizontal="left"/>
    </xf>
    <xf numFmtId="0" fontId="3" fillId="6" borderId="0" xfId="0" applyFont="1" applyFill="1"/>
    <xf numFmtId="0" fontId="1" fillId="6" borderId="0" xfId="0" applyFont="1" applyFill="1" applyAlignment="1"/>
    <xf numFmtId="49" fontId="7" fillId="6" borderId="0" xfId="0" applyNumberFormat="1" applyFont="1" applyFill="1" applyAlignment="1">
      <alignment horizontal="center" wrapText="1"/>
    </xf>
    <xf numFmtId="0" fontId="12" fillId="6" borderId="0" xfId="0" applyFont="1" applyFill="1"/>
    <xf numFmtId="0" fontId="2" fillId="6" borderId="0" xfId="0" applyFont="1" applyFill="1"/>
    <xf numFmtId="0" fontId="10" fillId="6" borderId="0" xfId="0" applyFont="1" applyFill="1" applyBorder="1" applyAlignment="1"/>
    <xf numFmtId="0" fontId="2" fillId="6" borderId="0" xfId="0" applyFont="1" applyFill="1" applyAlignment="1">
      <alignment horizontal="left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" fillId="6" borderId="0" xfId="0" applyFont="1" applyFill="1" applyAlignment="1"/>
    <xf numFmtId="0" fontId="4" fillId="6" borderId="0" xfId="0" applyFont="1" applyFill="1" applyAlignment="1"/>
    <xf numFmtId="0" fontId="14" fillId="6" borderId="0" xfId="0" applyFont="1" applyFill="1" applyAlignment="1"/>
    <xf numFmtId="0" fontId="2" fillId="6" borderId="0" xfId="0" applyFont="1" applyFill="1" applyBorder="1" applyAlignment="1"/>
    <xf numFmtId="0" fontId="4" fillId="6" borderId="0" xfId="0" applyFont="1" applyFill="1" applyBorder="1" applyAlignment="1"/>
    <xf numFmtId="0" fontId="14" fillId="6" borderId="0" xfId="0" applyFont="1" applyFill="1" applyBorder="1" applyAlignment="1"/>
    <xf numFmtId="0" fontId="4" fillId="6" borderId="0" xfId="0" applyFont="1" applyFill="1"/>
    <xf numFmtId="0" fontId="1" fillId="6" borderId="0" xfId="0" applyFont="1" applyFill="1" applyBorder="1" applyAlignment="1"/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3" xfId="1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5"/>
  <sheetViews>
    <sheetView workbookViewId="0">
      <selection activeCell="H28" sqref="H28:H32"/>
    </sheetView>
  </sheetViews>
  <sheetFormatPr defaultRowHeight="15" x14ac:dyDescent="0.25"/>
  <cols>
    <col min="2" max="2" width="10.140625" style="48" bestFit="1" customWidth="1"/>
    <col min="4" max="4" width="9.42578125" bestFit="1" customWidth="1"/>
    <col min="5" max="5" width="12" customWidth="1"/>
    <col min="6" max="6" width="14.5703125" customWidth="1"/>
    <col min="7" max="8" width="14.7109375" customWidth="1"/>
    <col min="9" max="9" width="17.28515625" customWidth="1"/>
    <col min="10" max="10" width="9.42578125" customWidth="1"/>
    <col min="12" max="12" width="9.42578125" bestFit="1" customWidth="1"/>
    <col min="15" max="15" width="10.42578125" bestFit="1" customWidth="1"/>
  </cols>
  <sheetData>
    <row r="1" spans="2:17" x14ac:dyDescent="0.25">
      <c r="C1" t="s">
        <v>5</v>
      </c>
      <c r="D1" t="s">
        <v>75</v>
      </c>
      <c r="E1">
        <v>1</v>
      </c>
      <c r="F1">
        <v>2</v>
      </c>
      <c r="G1">
        <v>3</v>
      </c>
      <c r="H1">
        <v>4</v>
      </c>
    </row>
    <row r="2" spans="2:17" s="1" customFormat="1" x14ac:dyDescent="0.25">
      <c r="B2" s="49" t="s">
        <v>34</v>
      </c>
      <c r="C2" s="52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s="4" customFormat="1" x14ac:dyDescent="0.25">
      <c r="B3" s="50" t="s">
        <v>35</v>
      </c>
      <c r="C3" s="4">
        <v>0</v>
      </c>
    </row>
    <row r="4" spans="2:17" s="4" customFormat="1" x14ac:dyDescent="0.25">
      <c r="B4" s="50" t="s">
        <v>36</v>
      </c>
      <c r="C4" s="4">
        <v>0</v>
      </c>
    </row>
    <row r="5" spans="2:17" s="4" customFormat="1" x14ac:dyDescent="0.25">
      <c r="B5" s="50" t="s">
        <v>37</v>
      </c>
      <c r="C5" s="54">
        <v>522.92899999999997</v>
      </c>
      <c r="D5" s="4">
        <v>87.427999999999997</v>
      </c>
    </row>
    <row r="6" spans="2:17" s="4" customFormat="1" x14ac:dyDescent="0.25">
      <c r="B6" s="50" t="s">
        <v>38</v>
      </c>
      <c r="C6" s="55">
        <v>605.63</v>
      </c>
      <c r="D6" s="4">
        <v>94.5</v>
      </c>
    </row>
    <row r="7" spans="2:17" s="4" customFormat="1" x14ac:dyDescent="0.25">
      <c r="B7" s="50" t="s">
        <v>52</v>
      </c>
      <c r="C7" s="55">
        <v>203.125</v>
      </c>
    </row>
    <row r="8" spans="2:17" s="4" customFormat="1" x14ac:dyDescent="0.25">
      <c r="B8" s="50" t="s">
        <v>70</v>
      </c>
      <c r="C8" s="54">
        <v>199.2</v>
      </c>
      <c r="D8" s="4">
        <v>23.779</v>
      </c>
      <c r="E8" s="4">
        <v>23.778649999999999</v>
      </c>
    </row>
    <row r="9" spans="2:17" s="4" customFormat="1" ht="14.45" customHeight="1" x14ac:dyDescent="0.25">
      <c r="B9" s="50" t="s">
        <v>71</v>
      </c>
      <c r="C9" s="55">
        <v>450</v>
      </c>
      <c r="D9" s="4">
        <v>150</v>
      </c>
    </row>
    <row r="10" spans="2:17" s="4" customFormat="1" ht="14.45" customHeight="1" x14ac:dyDescent="0.25">
      <c r="B10" s="50" t="s">
        <v>73</v>
      </c>
      <c r="C10" s="55">
        <v>533.75</v>
      </c>
      <c r="D10" s="53">
        <v>218.75</v>
      </c>
      <c r="F10" s="4">
        <v>16.100000000000001</v>
      </c>
    </row>
    <row r="11" spans="2:17" s="4" customFormat="1" ht="14.45" customHeight="1" x14ac:dyDescent="0.25">
      <c r="B11" s="50" t="s">
        <v>72</v>
      </c>
      <c r="C11" s="4">
        <v>10</v>
      </c>
      <c r="D11" s="4">
        <v>10</v>
      </c>
      <c r="E11" s="4">
        <v>0</v>
      </c>
      <c r="F11" s="4">
        <v>0</v>
      </c>
    </row>
    <row r="12" spans="2:17" s="4" customFormat="1" ht="14.45" customHeight="1" x14ac:dyDescent="0.25">
      <c r="B12" s="50" t="s">
        <v>74</v>
      </c>
      <c r="C12" s="4">
        <v>360</v>
      </c>
      <c r="D12" s="4">
        <v>360</v>
      </c>
      <c r="E12" s="4">
        <v>0</v>
      </c>
      <c r="F12" s="4">
        <v>0</v>
      </c>
    </row>
    <row r="13" spans="2:17" s="4" customFormat="1" ht="14.45" customHeight="1" x14ac:dyDescent="0.25">
      <c r="B13" s="50"/>
    </row>
    <row r="14" spans="2:17" s="4" customFormat="1" ht="14.45" customHeight="1" x14ac:dyDescent="0.25">
      <c r="B14" s="50"/>
    </row>
    <row r="15" spans="2:17" s="4" customFormat="1" ht="15" customHeight="1" x14ac:dyDescent="0.25">
      <c r="B15" s="50"/>
    </row>
    <row r="16" spans="2:17" s="4" customFormat="1" ht="14.45" customHeight="1" x14ac:dyDescent="0.25">
      <c r="B16" s="50"/>
    </row>
    <row r="17" spans="2:8" s="4" customFormat="1" ht="14.45" customHeight="1" x14ac:dyDescent="0.25">
      <c r="B17" s="50"/>
    </row>
    <row r="18" spans="2:8" s="4" customFormat="1" ht="14.45" customHeight="1" x14ac:dyDescent="0.25">
      <c r="B18" s="50"/>
    </row>
    <row r="19" spans="2:8" s="4" customFormat="1" ht="14.45" customHeight="1" x14ac:dyDescent="0.25">
      <c r="B19" s="56">
        <v>2.6520000000000001</v>
      </c>
      <c r="C19" s="57">
        <v>5.0999999999999996</v>
      </c>
      <c r="D19" s="59"/>
      <c r="E19" s="60">
        <v>2.6520000000000001</v>
      </c>
      <c r="F19" s="50">
        <v>1.9370000000000001</v>
      </c>
      <c r="G19" s="50"/>
    </row>
    <row r="20" spans="2:8" s="4" customFormat="1" ht="14.45" customHeight="1" x14ac:dyDescent="0.25">
      <c r="B20" s="56">
        <v>14.616</v>
      </c>
      <c r="C20" s="4">
        <v>11</v>
      </c>
      <c r="D20" s="59"/>
      <c r="E20" s="60">
        <v>14.616</v>
      </c>
      <c r="F20" s="50">
        <v>10.526999999999999</v>
      </c>
      <c r="G20" s="50"/>
    </row>
    <row r="21" spans="2:8" s="4" customFormat="1" ht="14.45" customHeight="1" x14ac:dyDescent="0.25">
      <c r="B21" s="56">
        <v>3.1320000000000001</v>
      </c>
      <c r="D21" s="59"/>
      <c r="E21" s="60">
        <v>3.1320000000000001</v>
      </c>
      <c r="F21" s="50">
        <v>2.4359999999999999</v>
      </c>
      <c r="G21" s="50"/>
    </row>
    <row r="22" spans="2:8" s="4" customFormat="1" ht="15" customHeight="1" x14ac:dyDescent="0.25">
      <c r="B22" s="58">
        <v>1.131</v>
      </c>
      <c r="D22" s="59"/>
      <c r="E22" s="59">
        <f>SUM(E19:E21)</f>
        <v>20.400000000000002</v>
      </c>
      <c r="F22" s="50">
        <v>5.7720000000000002</v>
      </c>
      <c r="G22" s="50"/>
    </row>
    <row r="23" spans="2:8" s="4" customFormat="1" ht="14.45" customHeight="1" x14ac:dyDescent="0.25">
      <c r="B23" s="58">
        <v>7.2210000000000001</v>
      </c>
      <c r="D23" s="59"/>
      <c r="E23" s="59"/>
      <c r="F23" s="50">
        <v>31.667999999999999</v>
      </c>
    </row>
    <row r="24" spans="2:8" s="4" customFormat="1" ht="14.45" customHeight="1" x14ac:dyDescent="0.25">
      <c r="B24" s="58">
        <v>0.34799999999999998</v>
      </c>
      <c r="D24" s="61">
        <v>1.131</v>
      </c>
      <c r="E24" s="59"/>
      <c r="F24" s="50">
        <v>6.96</v>
      </c>
    </row>
    <row r="25" spans="2:8" s="4" customFormat="1" ht="14.45" customHeight="1" x14ac:dyDescent="0.25">
      <c r="B25" s="50">
        <v>1.9370000000000001</v>
      </c>
      <c r="D25" s="61">
        <v>7.2210000000000001</v>
      </c>
      <c r="E25" s="59"/>
      <c r="F25" s="50">
        <v>0.19500000000000001</v>
      </c>
    </row>
    <row r="26" spans="2:8" s="4" customFormat="1" ht="14.45" customHeight="1" x14ac:dyDescent="0.25">
      <c r="B26" s="50">
        <v>10.526999999999999</v>
      </c>
      <c r="D26" s="61">
        <v>0.34799999999999998</v>
      </c>
      <c r="E26" s="59"/>
      <c r="F26" s="51">
        <v>1.3049999999999999</v>
      </c>
    </row>
    <row r="27" spans="2:8" s="4" customFormat="1" ht="14.45" customHeight="1" x14ac:dyDescent="0.25">
      <c r="B27" s="50">
        <v>2.4359999999999999</v>
      </c>
      <c r="D27" s="59">
        <f>SUM(D24:D26)</f>
        <v>8.7000000000000011</v>
      </c>
      <c r="E27" s="59"/>
      <c r="F27" s="4">
        <f>SUM(F19:F26)</f>
        <v>60.8</v>
      </c>
    </row>
    <row r="28" spans="2:8" s="4" customFormat="1" ht="14.45" customHeight="1" x14ac:dyDescent="0.25">
      <c r="B28" s="50">
        <v>5.7720000000000002</v>
      </c>
      <c r="H28" s="4">
        <v>89.9</v>
      </c>
    </row>
    <row r="29" spans="2:8" s="4" customFormat="1" ht="15" customHeight="1" x14ac:dyDescent="0.25">
      <c r="B29" s="50">
        <v>31.667999999999999</v>
      </c>
      <c r="H29" s="4">
        <v>5.0999999999999996</v>
      </c>
    </row>
    <row r="30" spans="2:8" s="4" customFormat="1" x14ac:dyDescent="0.25">
      <c r="B30" s="50">
        <v>6.96</v>
      </c>
      <c r="H30" s="4">
        <v>11</v>
      </c>
    </row>
    <row r="31" spans="2:8" s="4" customFormat="1" ht="18.75" x14ac:dyDescent="0.3">
      <c r="B31" s="50">
        <v>0.19500000000000001</v>
      </c>
      <c r="H31" s="47">
        <v>23.779</v>
      </c>
    </row>
    <row r="32" spans="2:8" s="3" customFormat="1" x14ac:dyDescent="0.25">
      <c r="B32" s="51">
        <v>1.3049999999999999</v>
      </c>
      <c r="F32" s="4"/>
      <c r="H32" s="4">
        <f>SUM(H28:H31)</f>
        <v>129.779</v>
      </c>
    </row>
    <row r="33" spans="2:6" s="3" customFormat="1" x14ac:dyDescent="0.25">
      <c r="B33" s="51"/>
      <c r="F33" s="4"/>
    </row>
    <row r="34" spans="2:6" s="3" customFormat="1" x14ac:dyDescent="0.25">
      <c r="B34" s="50">
        <f>SUM(B19:B33)</f>
        <v>89.899999999999991</v>
      </c>
    </row>
    <row r="35" spans="2:6" s="3" customFormat="1" x14ac:dyDescent="0.25">
      <c r="B35" s="51"/>
    </row>
    <row r="85" spans="4:7" x14ac:dyDescent="0.25">
      <c r="D85" s="2">
        <v>3493</v>
      </c>
      <c r="E85" s="2">
        <v>23750</v>
      </c>
      <c r="F85" s="2">
        <v>62500</v>
      </c>
    </row>
    <row r="86" spans="4:7" x14ac:dyDescent="0.25">
      <c r="D86" s="2">
        <v>15197.17</v>
      </c>
      <c r="E86" s="2">
        <v>16704</v>
      </c>
      <c r="F86" s="2">
        <v>15625</v>
      </c>
    </row>
    <row r="87" spans="4:7" x14ac:dyDescent="0.25">
      <c r="D87" s="2">
        <v>5077.24</v>
      </c>
      <c r="E87" s="2">
        <v>4810</v>
      </c>
      <c r="F87" s="2">
        <v>35.31</v>
      </c>
    </row>
    <row r="88" spans="4:7" x14ac:dyDescent="0.25">
      <c r="D88" s="2">
        <v>3102.59</v>
      </c>
      <c r="E88" s="2">
        <v>31494</v>
      </c>
      <c r="F88" s="2"/>
    </row>
    <row r="89" spans="4:7" x14ac:dyDescent="0.25">
      <c r="D89" s="2">
        <v>54547</v>
      </c>
      <c r="E89" s="2">
        <v>696</v>
      </c>
      <c r="F89" s="2"/>
    </row>
    <row r="90" spans="4:7" x14ac:dyDescent="0.25">
      <c r="D90" s="2">
        <v>8153</v>
      </c>
      <c r="E90" s="2">
        <v>11401</v>
      </c>
      <c r="F90" s="2"/>
    </row>
    <row r="91" spans="4:7" x14ac:dyDescent="0.25">
      <c r="D91" s="2">
        <f>SUM(D85:D90)</f>
        <v>89570</v>
      </c>
      <c r="E91" s="2">
        <v>66903</v>
      </c>
      <c r="F91" s="2"/>
    </row>
    <row r="92" spans="4:7" x14ac:dyDescent="0.25">
      <c r="D92" s="2"/>
      <c r="E92" s="2">
        <v>5568</v>
      </c>
      <c r="F92" s="2"/>
    </row>
    <row r="93" spans="4:7" x14ac:dyDescent="0.25">
      <c r="D93" s="2"/>
      <c r="E93" s="2">
        <v>3828</v>
      </c>
      <c r="F93" s="2"/>
    </row>
    <row r="94" spans="4:7" x14ac:dyDescent="0.25">
      <c r="D94" s="2"/>
      <c r="E94" s="2">
        <v>2496</v>
      </c>
      <c r="F94" s="2"/>
    </row>
    <row r="95" spans="4:7" x14ac:dyDescent="0.25">
      <c r="D95" s="2">
        <f>SUM(D91)</f>
        <v>89570</v>
      </c>
      <c r="E95" s="2">
        <f>SUM(E85:E94)</f>
        <v>167650</v>
      </c>
      <c r="F95" s="2">
        <f>SUM(F85:F94)</f>
        <v>78160.31</v>
      </c>
      <c r="G95" s="2">
        <f>SUM(D95:F95)</f>
        <v>335380.31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1"/>
  <sheetViews>
    <sheetView tabSelected="1" view="pageBreakPreview" zoomScale="70" zoomScaleNormal="70" zoomScaleSheetLayoutView="70" zoomScalePageLayoutView="85" workbookViewId="0">
      <pane ySplit="15" topLeftCell="A16" activePane="bottomLeft" state="frozen"/>
      <selection pane="bottomLeft" activeCell="F9" sqref="F9"/>
    </sheetView>
  </sheetViews>
  <sheetFormatPr defaultColWidth="9.140625" defaultRowHeight="15.75" x14ac:dyDescent="0.25"/>
  <cols>
    <col min="1" max="1" width="7.5703125" style="5" customWidth="1"/>
    <col min="2" max="2" width="21" style="5" customWidth="1"/>
    <col min="3" max="3" width="9.7109375" style="5" customWidth="1"/>
    <col min="4" max="4" width="10.7109375" style="5" customWidth="1"/>
    <col min="5" max="5" width="20.85546875" style="5" customWidth="1"/>
    <col min="6" max="6" width="15.85546875" style="76" customWidth="1"/>
    <col min="7" max="7" width="14.5703125" style="5" customWidth="1"/>
    <col min="8" max="8" width="10.7109375" style="5" customWidth="1"/>
    <col min="9" max="9" width="13.85546875" style="98" customWidth="1"/>
    <col min="10" max="10" width="10.42578125" style="5" customWidth="1"/>
    <col min="11" max="11" width="16.7109375" style="98" customWidth="1"/>
    <col min="12" max="12" width="9.85546875" style="5" customWidth="1"/>
    <col min="13" max="13" width="13" style="98" customWidth="1"/>
    <col min="14" max="14" width="11.7109375" style="5" customWidth="1"/>
    <col min="15" max="15" width="22.5703125" style="5" customWidth="1"/>
    <col min="16" max="18" width="9.140625" style="5"/>
    <col min="19" max="19" width="13.85546875" style="5" bestFit="1" customWidth="1"/>
    <col min="20" max="20" width="9.140625" style="5"/>
    <col min="21" max="21" width="12.5703125" style="5" bestFit="1" customWidth="1"/>
    <col min="22" max="23" width="9.140625" style="5"/>
    <col min="24" max="24" width="12.5703125" style="5" bestFit="1" customWidth="1"/>
    <col min="25" max="16384" width="9.140625" style="5"/>
  </cols>
  <sheetData>
    <row r="1" spans="1:15" ht="15" customHeight="1" x14ac:dyDescent="0.25">
      <c r="B1" s="201"/>
      <c r="C1" s="202"/>
      <c r="D1" s="202"/>
      <c r="E1" s="202"/>
      <c r="F1" s="203" t="s">
        <v>19</v>
      </c>
      <c r="G1" s="204"/>
      <c r="H1" s="204"/>
      <c r="I1" s="204"/>
      <c r="J1" s="202"/>
      <c r="K1" s="202"/>
      <c r="L1" s="202"/>
      <c r="M1" s="202"/>
      <c r="N1" s="202"/>
    </row>
    <row r="2" spans="1:15" ht="15" customHeight="1" x14ac:dyDescent="0.25">
      <c r="B2" s="201"/>
      <c r="C2" s="202"/>
      <c r="D2" s="202"/>
      <c r="E2" s="202"/>
      <c r="F2" s="205" t="s">
        <v>20</v>
      </c>
      <c r="G2" s="204"/>
      <c r="H2" s="204"/>
      <c r="I2" s="204"/>
      <c r="J2" s="202"/>
      <c r="K2" s="202"/>
      <c r="L2" s="202"/>
      <c r="M2" s="202"/>
      <c r="N2" s="202"/>
    </row>
    <row r="3" spans="1:15" ht="33.75" customHeight="1" x14ac:dyDescent="0.25">
      <c r="B3" s="206" t="s">
        <v>60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5" ht="15" customHeight="1" x14ac:dyDescent="0.25">
      <c r="B4" s="201"/>
      <c r="C4" s="202"/>
      <c r="D4" s="202"/>
      <c r="E4" s="203"/>
      <c r="F4" s="207"/>
      <c r="G4" s="204"/>
      <c r="H4" s="204"/>
      <c r="I4" s="204"/>
      <c r="J4" s="202"/>
      <c r="K4" s="202"/>
      <c r="L4" s="202"/>
      <c r="M4" s="202"/>
      <c r="N4" s="202"/>
    </row>
    <row r="5" spans="1:15" ht="15" customHeight="1" x14ac:dyDescent="0.25">
      <c r="B5" s="208"/>
      <c r="C5" s="208"/>
      <c r="D5" s="208"/>
      <c r="E5" s="202"/>
      <c r="F5" s="209" t="s">
        <v>79</v>
      </c>
      <c r="G5" s="209"/>
      <c r="H5" s="204"/>
      <c r="I5" s="204"/>
      <c r="J5" s="202"/>
      <c r="K5" s="202"/>
      <c r="L5" s="202"/>
      <c r="M5" s="202"/>
      <c r="N5" s="202"/>
    </row>
    <row r="6" spans="1:15" ht="15" customHeight="1" x14ac:dyDescent="0.25">
      <c r="B6" s="208"/>
      <c r="C6" s="210"/>
      <c r="D6" s="210"/>
      <c r="E6" s="202"/>
      <c r="F6" s="211" t="s">
        <v>27</v>
      </c>
      <c r="G6" s="211"/>
      <c r="H6" s="204"/>
      <c r="I6" s="204"/>
      <c r="J6" s="202"/>
      <c r="K6" s="202"/>
      <c r="L6" s="202"/>
      <c r="M6" s="202"/>
      <c r="N6" s="202"/>
    </row>
    <row r="7" spans="1:15" ht="15" customHeight="1" x14ac:dyDescent="0.25">
      <c r="B7" s="208"/>
      <c r="C7" s="208"/>
      <c r="D7" s="208"/>
      <c r="E7" s="208"/>
      <c r="F7" s="212"/>
      <c r="G7" s="204"/>
      <c r="H7" s="204"/>
      <c r="I7" s="204"/>
      <c r="J7" s="202"/>
      <c r="K7" s="202"/>
      <c r="L7" s="202"/>
      <c r="M7" s="202"/>
      <c r="N7" s="202"/>
    </row>
    <row r="8" spans="1:15" ht="15" customHeight="1" x14ac:dyDescent="0.25">
      <c r="B8" s="213" t="s">
        <v>43</v>
      </c>
      <c r="C8" s="208"/>
      <c r="D8" s="208"/>
      <c r="E8" s="214"/>
      <c r="F8" s="215"/>
      <c r="G8" s="214"/>
      <c r="H8" s="214"/>
      <c r="I8" s="214"/>
      <c r="J8" s="214"/>
      <c r="K8" s="202"/>
      <c r="L8" s="202"/>
      <c r="M8" s="202"/>
      <c r="N8" s="202"/>
    </row>
    <row r="9" spans="1:15" ht="15" customHeight="1" x14ac:dyDescent="0.25">
      <c r="B9" s="213" t="s">
        <v>96</v>
      </c>
      <c r="C9" s="216"/>
      <c r="D9" s="216"/>
      <c r="E9" s="217"/>
      <c r="F9" s="218"/>
      <c r="G9" s="217"/>
      <c r="H9" s="217"/>
      <c r="I9" s="217"/>
      <c r="J9" s="219"/>
      <c r="K9" s="202"/>
      <c r="L9" s="202"/>
      <c r="M9" s="202"/>
      <c r="N9" s="202"/>
    </row>
    <row r="10" spans="1:15" ht="15" customHeight="1" x14ac:dyDescent="0.25">
      <c r="B10" s="213"/>
      <c r="C10" s="216"/>
      <c r="D10" s="216"/>
      <c r="E10" s="217"/>
      <c r="F10" s="218"/>
      <c r="G10" s="217"/>
      <c r="H10" s="217"/>
      <c r="I10" s="217"/>
      <c r="J10" s="219"/>
      <c r="K10" s="202"/>
      <c r="L10" s="202"/>
      <c r="M10" s="202"/>
      <c r="N10" s="202"/>
    </row>
    <row r="11" spans="1:15" ht="15" customHeight="1" x14ac:dyDescent="0.25">
      <c r="B11" s="213" t="s">
        <v>21</v>
      </c>
      <c r="C11" s="216"/>
      <c r="D11" s="216"/>
      <c r="E11" s="216"/>
      <c r="F11" s="220"/>
      <c r="G11" s="208"/>
      <c r="H11" s="208"/>
      <c r="I11" s="208"/>
      <c r="J11" s="208"/>
      <c r="K11" s="202"/>
      <c r="L11" s="202"/>
      <c r="M11" s="202"/>
      <c r="N11" s="202"/>
    </row>
    <row r="12" spans="1:15" ht="15" customHeight="1" x14ac:dyDescent="0.25">
      <c r="B12" s="213"/>
      <c r="C12" s="216"/>
      <c r="D12" s="216"/>
      <c r="E12" s="216"/>
      <c r="F12" s="220"/>
      <c r="G12" s="208"/>
      <c r="H12" s="208"/>
      <c r="I12" s="208"/>
      <c r="J12" s="208"/>
      <c r="K12" s="202"/>
      <c r="L12" s="202"/>
      <c r="M12" s="202"/>
      <c r="N12" s="202"/>
    </row>
    <row r="13" spans="1:15" ht="15" customHeight="1" x14ac:dyDescent="0.25">
      <c r="A13" s="129" t="s">
        <v>0</v>
      </c>
      <c r="B13" s="129" t="s">
        <v>1</v>
      </c>
      <c r="C13" s="129" t="s">
        <v>2</v>
      </c>
      <c r="D13" s="129"/>
      <c r="E13" s="129" t="s">
        <v>3</v>
      </c>
      <c r="F13" s="144" t="s">
        <v>69</v>
      </c>
      <c r="G13" s="143" t="s">
        <v>65</v>
      </c>
      <c r="H13" s="143"/>
      <c r="I13" s="143" t="s">
        <v>66</v>
      </c>
      <c r="J13" s="143"/>
      <c r="K13" s="143" t="s">
        <v>67</v>
      </c>
      <c r="L13" s="143"/>
      <c r="M13" s="143" t="s">
        <v>68</v>
      </c>
      <c r="N13" s="143"/>
      <c r="O13" s="128" t="s">
        <v>4</v>
      </c>
    </row>
    <row r="14" spans="1:15" ht="39" customHeight="1" x14ac:dyDescent="0.25">
      <c r="A14" s="129"/>
      <c r="B14" s="129"/>
      <c r="C14" s="129"/>
      <c r="D14" s="129"/>
      <c r="E14" s="129"/>
      <c r="F14" s="144"/>
      <c r="G14" s="143"/>
      <c r="H14" s="143"/>
      <c r="I14" s="143"/>
      <c r="J14" s="143"/>
      <c r="K14" s="143"/>
      <c r="L14" s="143"/>
      <c r="M14" s="143"/>
      <c r="N14" s="143"/>
      <c r="O14" s="128"/>
    </row>
    <row r="15" spans="1:15" ht="58.5" customHeight="1" x14ac:dyDescent="0.25">
      <c r="A15" s="129"/>
      <c r="B15" s="129"/>
      <c r="C15" s="6" t="s">
        <v>5</v>
      </c>
      <c r="D15" s="6" t="s">
        <v>6</v>
      </c>
      <c r="E15" s="129"/>
      <c r="F15" s="144"/>
      <c r="G15" s="6" t="s">
        <v>7</v>
      </c>
      <c r="H15" s="6" t="s">
        <v>8</v>
      </c>
      <c r="I15" s="93" t="s">
        <v>7</v>
      </c>
      <c r="J15" s="6" t="s">
        <v>8</v>
      </c>
      <c r="K15" s="93" t="s">
        <v>7</v>
      </c>
      <c r="L15" s="6" t="s">
        <v>8</v>
      </c>
      <c r="M15" s="93" t="s">
        <v>7</v>
      </c>
      <c r="N15" s="6" t="s">
        <v>8</v>
      </c>
      <c r="O15" s="128"/>
    </row>
    <row r="16" spans="1:15" s="7" customFormat="1" ht="33" customHeight="1" x14ac:dyDescent="0.25">
      <c r="A16" s="157" t="s">
        <v>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9"/>
    </row>
    <row r="17" spans="1:18" ht="26.25" customHeight="1" x14ac:dyDescent="0.25">
      <c r="A17" s="157" t="s">
        <v>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9"/>
    </row>
    <row r="18" spans="1:18" ht="26.25" customHeight="1" x14ac:dyDescent="0.25">
      <c r="A18" s="157" t="s">
        <v>44</v>
      </c>
      <c r="B18" s="158"/>
      <c r="C18" s="158"/>
      <c r="D18" s="158"/>
      <c r="E18" s="158"/>
      <c r="F18" s="163"/>
      <c r="G18" s="163"/>
      <c r="H18" s="163"/>
      <c r="I18" s="163"/>
      <c r="J18" s="163"/>
      <c r="K18" s="163"/>
      <c r="L18" s="163"/>
      <c r="M18" s="163"/>
      <c r="N18" s="163"/>
      <c r="O18" s="159"/>
    </row>
    <row r="19" spans="1:18" ht="27" customHeight="1" x14ac:dyDescent="0.3">
      <c r="A19" s="130" t="s">
        <v>42</v>
      </c>
      <c r="B19" s="148" t="s">
        <v>46</v>
      </c>
      <c r="C19" s="149"/>
      <c r="D19" s="150"/>
      <c r="E19" s="25" t="s">
        <v>9</v>
      </c>
      <c r="F19" s="77">
        <f>SUM(F21:F25)</f>
        <v>831.70664999999985</v>
      </c>
      <c r="G19" s="29">
        <f>G21+G22+G23+G24+G25</f>
        <v>23.778649999999999</v>
      </c>
      <c r="H19" s="38">
        <f>G19/F19*100</f>
        <v>2.8590188619989996</v>
      </c>
      <c r="I19" s="77">
        <f>I115</f>
        <v>129.779</v>
      </c>
      <c r="J19" s="38">
        <f>I19/F19*100</f>
        <v>15.603939201399919</v>
      </c>
      <c r="K19" s="77">
        <f>K115</f>
        <v>357.01367999999997</v>
      </c>
      <c r="L19" s="38">
        <f>K19/F19*100</f>
        <v>42.925432903536361</v>
      </c>
      <c r="M19" s="77">
        <f>M27+M35+M43+M51+M59+M67+M75+M83+M91+M99+M107</f>
        <v>831.70668000000001</v>
      </c>
      <c r="N19" s="29">
        <f>M19/F19*100</f>
        <v>100.00000360704104</v>
      </c>
      <c r="O19" s="133"/>
      <c r="R19" s="43"/>
    </row>
    <row r="20" spans="1:18" ht="18" customHeight="1" x14ac:dyDescent="0.35">
      <c r="A20" s="131"/>
      <c r="B20" s="151"/>
      <c r="C20" s="152"/>
      <c r="D20" s="153"/>
      <c r="E20" s="9" t="s">
        <v>10</v>
      </c>
      <c r="F20" s="160"/>
      <c r="G20" s="161"/>
      <c r="H20" s="161"/>
      <c r="I20" s="161"/>
      <c r="J20" s="161"/>
      <c r="K20" s="161"/>
      <c r="L20" s="161"/>
      <c r="M20" s="161"/>
      <c r="N20" s="162"/>
      <c r="O20" s="134"/>
    </row>
    <row r="21" spans="1:18" ht="42.75" customHeight="1" x14ac:dyDescent="0.3">
      <c r="A21" s="131"/>
      <c r="B21" s="151"/>
      <c r="C21" s="152"/>
      <c r="D21" s="153"/>
      <c r="E21" s="26" t="s">
        <v>11</v>
      </c>
      <c r="F21" s="77">
        <f>F29+F37+F45+F53+F61+F69+F77</f>
        <v>0</v>
      </c>
      <c r="G21" s="30">
        <f>G29+G37+G45+G53+G61+G69+G77</f>
        <v>0</v>
      </c>
      <c r="H21" s="30"/>
      <c r="I21" s="88">
        <f>I29+I37+I45+I53+I61+I69+I77</f>
        <v>0</v>
      </c>
      <c r="J21" s="30"/>
      <c r="K21" s="88">
        <f>K29+K37+K45+K53+K61+K69+K77</f>
        <v>0</v>
      </c>
      <c r="L21" s="30"/>
      <c r="M21" s="88"/>
      <c r="N21" s="30"/>
      <c r="O21" s="134"/>
    </row>
    <row r="22" spans="1:18" ht="54.75" customHeight="1" x14ac:dyDescent="0.3">
      <c r="A22" s="131"/>
      <c r="B22" s="151"/>
      <c r="C22" s="152"/>
      <c r="D22" s="153"/>
      <c r="E22" s="27" t="s">
        <v>12</v>
      </c>
      <c r="F22" s="77">
        <f>F118</f>
        <v>356.2</v>
      </c>
      <c r="G22" s="29">
        <f>G30+G38+G46+G54+G62+G70+G78+G86+G94+G102+G110</f>
        <v>0</v>
      </c>
      <c r="H22" s="39">
        <f>G22/F22*100</f>
        <v>0</v>
      </c>
      <c r="I22" s="77">
        <f>I118</f>
        <v>25.5</v>
      </c>
      <c r="J22" s="39">
        <f>I22/F22*100</f>
        <v>7.1588994946659188</v>
      </c>
      <c r="K22" s="77">
        <f>K118</f>
        <v>192.48502999999999</v>
      </c>
      <c r="L22" s="39">
        <f>K22/F22*100</f>
        <v>54.038469960696233</v>
      </c>
      <c r="M22" s="77">
        <f>M118</f>
        <v>356.20003000000003</v>
      </c>
      <c r="N22" s="30">
        <f>M22/F22*100</f>
        <v>100.00000842223471</v>
      </c>
      <c r="O22" s="134"/>
    </row>
    <row r="23" spans="1:18" ht="60.75" customHeight="1" x14ac:dyDescent="0.3">
      <c r="A23" s="131"/>
      <c r="B23" s="151"/>
      <c r="C23" s="152"/>
      <c r="D23" s="153"/>
      <c r="E23" s="28" t="s">
        <v>13</v>
      </c>
      <c r="F23" s="77">
        <f>F31+F39+F47+F55+F63+F71+F79</f>
        <v>0</v>
      </c>
      <c r="G23" s="30">
        <f>G31+G39+G47+G55+G63+G71+G79</f>
        <v>0</v>
      </c>
      <c r="H23" s="30"/>
      <c r="I23" s="88">
        <f>I31+I39+I47+I55+I63+I71+I79</f>
        <v>0</v>
      </c>
      <c r="J23" s="30"/>
      <c r="K23" s="88">
        <f>K31+K39+K47+K55+K63+K71+K79</f>
        <v>0</v>
      </c>
      <c r="L23" s="30"/>
      <c r="M23" s="88"/>
      <c r="N23" s="30"/>
      <c r="O23" s="134"/>
    </row>
    <row r="24" spans="1:18" ht="45.75" customHeight="1" x14ac:dyDescent="0.3">
      <c r="A24" s="131"/>
      <c r="B24" s="151"/>
      <c r="C24" s="152"/>
      <c r="D24" s="153"/>
      <c r="E24" s="26" t="s">
        <v>14</v>
      </c>
      <c r="F24" s="77">
        <f>F120</f>
        <v>475.50664999999992</v>
      </c>
      <c r="G24" s="29">
        <f>G32+G40+G48+G56+G64+G72+G80+G88+G96+G104+G112</f>
        <v>23.778649999999999</v>
      </c>
      <c r="H24" s="39">
        <f>G24/F24*100</f>
        <v>5.0006976768884313</v>
      </c>
      <c r="I24" s="77">
        <f>I120</f>
        <v>104.27865</v>
      </c>
      <c r="J24" s="39">
        <f>I24/F24*100</f>
        <v>21.930008760129859</v>
      </c>
      <c r="K24" s="77">
        <f>K120</f>
        <v>164.52864999999997</v>
      </c>
      <c r="L24" s="39">
        <f>K24/F24*100</f>
        <v>34.60070432243166</v>
      </c>
      <c r="M24" s="77">
        <f>M120</f>
        <v>475.50664999999992</v>
      </c>
      <c r="N24" s="30">
        <f>M24/F24*100</f>
        <v>100</v>
      </c>
      <c r="O24" s="134"/>
    </row>
    <row r="25" spans="1:18" ht="38.25" customHeight="1" x14ac:dyDescent="0.3">
      <c r="A25" s="132"/>
      <c r="B25" s="154"/>
      <c r="C25" s="155"/>
      <c r="D25" s="156"/>
      <c r="E25" s="28" t="s">
        <v>15</v>
      </c>
      <c r="F25" s="77">
        <f>F33+F41+F49+F57+F65+F73+F81</f>
        <v>0</v>
      </c>
      <c r="G25" s="30">
        <f>G33+G41+G49+G57+G65+G73+G81</f>
        <v>0</v>
      </c>
      <c r="H25" s="30"/>
      <c r="I25" s="88">
        <f>I33+I41+I49+I57+I65+I73+I81</f>
        <v>0</v>
      </c>
      <c r="J25" s="30"/>
      <c r="K25" s="88">
        <f>K33+K41+K49+K57+K65+K73+K81</f>
        <v>0</v>
      </c>
      <c r="L25" s="30"/>
      <c r="M25" s="88"/>
      <c r="N25" s="30"/>
      <c r="O25" s="135"/>
    </row>
    <row r="26" spans="1:18" ht="15" customHeight="1" x14ac:dyDescent="0.25">
      <c r="A26" s="123"/>
      <c r="B26" s="124"/>
      <c r="C26" s="124"/>
      <c r="D26" s="124"/>
      <c r="E26" s="124"/>
      <c r="F26" s="125"/>
      <c r="G26" s="125"/>
      <c r="H26" s="125"/>
      <c r="I26" s="125"/>
      <c r="J26" s="125"/>
      <c r="K26" s="125"/>
      <c r="L26" s="125"/>
      <c r="M26" s="125"/>
      <c r="N26" s="125"/>
      <c r="O26" s="126"/>
    </row>
    <row r="27" spans="1:18" ht="18.75" x14ac:dyDescent="0.25">
      <c r="A27" s="130" t="s">
        <v>34</v>
      </c>
      <c r="B27" s="119" t="s">
        <v>47</v>
      </c>
      <c r="C27" s="116" t="s">
        <v>23</v>
      </c>
      <c r="D27" s="116" t="s">
        <v>25</v>
      </c>
      <c r="E27" s="8" t="s">
        <v>9</v>
      </c>
      <c r="F27" s="78">
        <f>F29+F30+F31+F32+F33</f>
        <v>0</v>
      </c>
      <c r="G27" s="31">
        <f t="shared" ref="G27:N27" si="0">G29+G30+G31+G32+G33</f>
        <v>0</v>
      </c>
      <c r="H27" s="40">
        <f t="shared" si="0"/>
        <v>0</v>
      </c>
      <c r="I27" s="78">
        <f t="shared" si="0"/>
        <v>0</v>
      </c>
      <c r="J27" s="40">
        <f t="shared" si="0"/>
        <v>0</v>
      </c>
      <c r="K27" s="78">
        <f t="shared" si="0"/>
        <v>0</v>
      </c>
      <c r="L27" s="40">
        <f t="shared" si="0"/>
        <v>0</v>
      </c>
      <c r="M27" s="78">
        <f t="shared" si="0"/>
        <v>0</v>
      </c>
      <c r="N27" s="40">
        <f t="shared" si="0"/>
        <v>0</v>
      </c>
      <c r="O27" s="136"/>
    </row>
    <row r="28" spans="1:18" ht="18" customHeight="1" x14ac:dyDescent="0.25">
      <c r="A28" s="131"/>
      <c r="B28" s="119"/>
      <c r="C28" s="117"/>
      <c r="D28" s="117"/>
      <c r="E28" s="9" t="s">
        <v>10</v>
      </c>
      <c r="F28" s="164"/>
      <c r="G28" s="165"/>
      <c r="H28" s="165"/>
      <c r="I28" s="165"/>
      <c r="J28" s="165"/>
      <c r="K28" s="165"/>
      <c r="L28" s="165"/>
      <c r="M28" s="165"/>
      <c r="N28" s="166"/>
      <c r="O28" s="137"/>
    </row>
    <row r="29" spans="1:18" ht="30" customHeight="1" x14ac:dyDescent="0.3">
      <c r="A29" s="131"/>
      <c r="B29" s="119"/>
      <c r="C29" s="117"/>
      <c r="D29" s="117"/>
      <c r="E29" s="10" t="s">
        <v>11</v>
      </c>
      <c r="F29" s="78">
        <v>0</v>
      </c>
      <c r="G29" s="32"/>
      <c r="H29" s="32"/>
      <c r="I29" s="94"/>
      <c r="J29" s="32"/>
      <c r="K29" s="94"/>
      <c r="L29" s="32"/>
      <c r="M29" s="88"/>
      <c r="N29" s="32"/>
      <c r="O29" s="137"/>
    </row>
    <row r="30" spans="1:18" ht="59.25" customHeight="1" x14ac:dyDescent="0.25">
      <c r="A30" s="131"/>
      <c r="B30" s="119"/>
      <c r="C30" s="117"/>
      <c r="D30" s="117"/>
      <c r="E30" s="11" t="s">
        <v>12</v>
      </c>
      <c r="F30" s="78">
        <v>0</v>
      </c>
      <c r="G30" s="33">
        <v>0</v>
      </c>
      <c r="H30" s="33">
        <v>0</v>
      </c>
      <c r="I30" s="79">
        <v>0</v>
      </c>
      <c r="J30" s="33">
        <v>0</v>
      </c>
      <c r="K30" s="79">
        <v>0</v>
      </c>
      <c r="L30" s="33">
        <v>0</v>
      </c>
      <c r="M30" s="79">
        <v>0</v>
      </c>
      <c r="N30" s="33">
        <v>0</v>
      </c>
      <c r="O30" s="137"/>
    </row>
    <row r="31" spans="1:18" ht="66.75" customHeight="1" x14ac:dyDescent="0.3">
      <c r="A31" s="131"/>
      <c r="B31" s="119"/>
      <c r="C31" s="117"/>
      <c r="D31" s="117"/>
      <c r="E31" s="12" t="s">
        <v>13</v>
      </c>
      <c r="F31" s="78">
        <v>0</v>
      </c>
      <c r="G31" s="32"/>
      <c r="H31" s="32"/>
      <c r="I31" s="94"/>
      <c r="J31" s="32"/>
      <c r="K31" s="94"/>
      <c r="L31" s="32"/>
      <c r="M31" s="88"/>
      <c r="N31" s="32"/>
      <c r="O31" s="137"/>
    </row>
    <row r="32" spans="1:18" ht="43.5" customHeight="1" x14ac:dyDescent="0.25">
      <c r="A32" s="131"/>
      <c r="B32" s="119"/>
      <c r="C32" s="117"/>
      <c r="D32" s="117"/>
      <c r="E32" s="10" t="s">
        <v>14</v>
      </c>
      <c r="F32" s="78">
        <v>0</v>
      </c>
      <c r="G32" s="31">
        <v>0</v>
      </c>
      <c r="H32" s="31">
        <v>0</v>
      </c>
      <c r="I32" s="78">
        <v>0</v>
      </c>
      <c r="J32" s="31">
        <v>0</v>
      </c>
      <c r="K32" s="78">
        <v>0</v>
      </c>
      <c r="L32" s="31">
        <v>0</v>
      </c>
      <c r="M32" s="78">
        <v>0</v>
      </c>
      <c r="N32" s="31">
        <v>0</v>
      </c>
      <c r="O32" s="137"/>
    </row>
    <row r="33" spans="1:15" ht="31.5" x14ac:dyDescent="0.3">
      <c r="A33" s="132"/>
      <c r="B33" s="119"/>
      <c r="C33" s="118"/>
      <c r="D33" s="118"/>
      <c r="E33" s="12" t="s">
        <v>15</v>
      </c>
      <c r="F33" s="78">
        <v>0</v>
      </c>
      <c r="G33" s="32"/>
      <c r="H33" s="32"/>
      <c r="I33" s="94"/>
      <c r="J33" s="32"/>
      <c r="K33" s="94"/>
      <c r="L33" s="32"/>
      <c r="M33" s="88"/>
      <c r="N33" s="32"/>
      <c r="O33" s="138"/>
    </row>
    <row r="34" spans="1:15" ht="15" customHeight="1" x14ac:dyDescent="0.25">
      <c r="A34" s="123" t="s">
        <v>59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6"/>
    </row>
    <row r="35" spans="1:15" ht="20.25" customHeight="1" x14ac:dyDescent="0.25">
      <c r="A35" s="130" t="s">
        <v>35</v>
      </c>
      <c r="B35" s="116" t="s">
        <v>48</v>
      </c>
      <c r="C35" s="116" t="s">
        <v>26</v>
      </c>
      <c r="D35" s="116" t="s">
        <v>102</v>
      </c>
      <c r="E35" s="8" t="s">
        <v>9</v>
      </c>
      <c r="F35" s="78">
        <f>F37+F38+F39+F40+F41</f>
        <v>0</v>
      </c>
      <c r="G35" s="31">
        <f t="shared" ref="G35:N35" si="1">G37+G38+G39+G40+G41</f>
        <v>0</v>
      </c>
      <c r="H35" s="40">
        <f t="shared" si="1"/>
        <v>0</v>
      </c>
      <c r="I35" s="78">
        <f t="shared" si="1"/>
        <v>0</v>
      </c>
      <c r="J35" s="40">
        <f t="shared" si="1"/>
        <v>0</v>
      </c>
      <c r="K35" s="78">
        <f t="shared" si="1"/>
        <v>0</v>
      </c>
      <c r="L35" s="40">
        <f t="shared" si="1"/>
        <v>0</v>
      </c>
      <c r="M35" s="78">
        <f t="shared" si="1"/>
        <v>0</v>
      </c>
      <c r="N35" s="40">
        <f t="shared" si="1"/>
        <v>0</v>
      </c>
      <c r="O35" s="136" t="s">
        <v>33</v>
      </c>
    </row>
    <row r="36" spans="1:15" ht="18.75" x14ac:dyDescent="0.25">
      <c r="A36" s="131"/>
      <c r="B36" s="117"/>
      <c r="C36" s="117"/>
      <c r="D36" s="117"/>
      <c r="E36" s="9" t="s">
        <v>10</v>
      </c>
      <c r="F36" s="139"/>
      <c r="G36" s="140"/>
      <c r="H36" s="140"/>
      <c r="I36" s="140"/>
      <c r="J36" s="140"/>
      <c r="K36" s="140"/>
      <c r="L36" s="140"/>
      <c r="M36" s="140"/>
      <c r="N36" s="141"/>
      <c r="O36" s="137"/>
    </row>
    <row r="37" spans="1:15" ht="50.25" customHeight="1" x14ac:dyDescent="0.3">
      <c r="A37" s="131"/>
      <c r="B37" s="117"/>
      <c r="C37" s="117"/>
      <c r="D37" s="117"/>
      <c r="E37" s="10" t="s">
        <v>11</v>
      </c>
      <c r="F37" s="78"/>
      <c r="G37" s="32"/>
      <c r="H37" s="32"/>
      <c r="I37" s="94"/>
      <c r="J37" s="32"/>
      <c r="K37" s="94"/>
      <c r="L37" s="32"/>
      <c r="M37" s="88"/>
      <c r="N37" s="32"/>
      <c r="O37" s="137"/>
    </row>
    <row r="38" spans="1:15" ht="51.75" customHeight="1" x14ac:dyDescent="0.25">
      <c r="A38" s="131"/>
      <c r="B38" s="117"/>
      <c r="C38" s="117"/>
      <c r="D38" s="117"/>
      <c r="E38" s="11" t="s">
        <v>12</v>
      </c>
      <c r="F38" s="79">
        <v>0</v>
      </c>
      <c r="G38" s="33">
        <v>0</v>
      </c>
      <c r="H38" s="33">
        <v>0</v>
      </c>
      <c r="I38" s="79">
        <v>0</v>
      </c>
      <c r="J38" s="33">
        <v>0</v>
      </c>
      <c r="K38" s="79">
        <v>0</v>
      </c>
      <c r="L38" s="33">
        <v>0</v>
      </c>
      <c r="M38" s="79">
        <v>0</v>
      </c>
      <c r="N38" s="33">
        <v>0</v>
      </c>
      <c r="O38" s="137"/>
    </row>
    <row r="39" spans="1:15" ht="45.75" customHeight="1" x14ac:dyDescent="0.3">
      <c r="A39" s="131"/>
      <c r="B39" s="117"/>
      <c r="C39" s="117"/>
      <c r="D39" s="117"/>
      <c r="E39" s="12" t="s">
        <v>13</v>
      </c>
      <c r="F39" s="78"/>
      <c r="G39" s="32"/>
      <c r="H39" s="32"/>
      <c r="I39" s="94"/>
      <c r="J39" s="32"/>
      <c r="K39" s="94"/>
      <c r="L39" s="32"/>
      <c r="M39" s="88"/>
      <c r="N39" s="32"/>
      <c r="O39" s="137"/>
    </row>
    <row r="40" spans="1:15" ht="47.25" customHeight="1" x14ac:dyDescent="0.25">
      <c r="A40" s="131"/>
      <c r="B40" s="117"/>
      <c r="C40" s="117"/>
      <c r="D40" s="117"/>
      <c r="E40" s="10" t="s">
        <v>14</v>
      </c>
      <c r="F40" s="78">
        <v>0</v>
      </c>
      <c r="G40" s="31">
        <v>0</v>
      </c>
      <c r="H40" s="31">
        <v>0</v>
      </c>
      <c r="I40" s="78">
        <v>0</v>
      </c>
      <c r="J40" s="31">
        <v>0</v>
      </c>
      <c r="K40" s="78">
        <v>0</v>
      </c>
      <c r="L40" s="31">
        <v>0</v>
      </c>
      <c r="M40" s="78">
        <v>0</v>
      </c>
      <c r="N40" s="31">
        <v>0</v>
      </c>
      <c r="O40" s="137"/>
    </row>
    <row r="41" spans="1:15" ht="39" customHeight="1" x14ac:dyDescent="0.3">
      <c r="A41" s="132"/>
      <c r="B41" s="118"/>
      <c r="C41" s="118"/>
      <c r="D41" s="118"/>
      <c r="E41" s="12" t="s">
        <v>15</v>
      </c>
      <c r="F41" s="78"/>
      <c r="G41" s="32"/>
      <c r="H41" s="32"/>
      <c r="I41" s="94"/>
      <c r="J41" s="32"/>
      <c r="K41" s="94"/>
      <c r="L41" s="32"/>
      <c r="M41" s="88"/>
      <c r="N41" s="32"/>
      <c r="O41" s="138"/>
    </row>
    <row r="42" spans="1:15" ht="54.75" customHeight="1" x14ac:dyDescent="0.25">
      <c r="A42" s="221" t="s">
        <v>98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3"/>
    </row>
    <row r="43" spans="1:15" ht="20.25" customHeight="1" x14ac:dyDescent="0.25">
      <c r="A43" s="130" t="s">
        <v>36</v>
      </c>
      <c r="B43" s="116" t="s">
        <v>49</v>
      </c>
      <c r="C43" s="116" t="s">
        <v>26</v>
      </c>
      <c r="D43" s="116" t="s">
        <v>102</v>
      </c>
      <c r="E43" s="8" t="s">
        <v>9</v>
      </c>
      <c r="F43" s="78">
        <f>F45+F46+F47+F48+F49</f>
        <v>0</v>
      </c>
      <c r="G43" s="31">
        <f t="shared" ref="G43:N43" si="2">G45+G46+G47+G48+G49</f>
        <v>0</v>
      </c>
      <c r="H43" s="40">
        <f t="shared" si="2"/>
        <v>0</v>
      </c>
      <c r="I43" s="78">
        <f t="shared" si="2"/>
        <v>0</v>
      </c>
      <c r="J43" s="40">
        <f t="shared" si="2"/>
        <v>0</v>
      </c>
      <c r="K43" s="78">
        <f t="shared" si="2"/>
        <v>0</v>
      </c>
      <c r="L43" s="40">
        <f t="shared" si="2"/>
        <v>0</v>
      </c>
      <c r="M43" s="78">
        <f t="shared" si="2"/>
        <v>0</v>
      </c>
      <c r="N43" s="40">
        <f t="shared" si="2"/>
        <v>0</v>
      </c>
      <c r="O43" s="136"/>
    </row>
    <row r="44" spans="1:15" ht="18.75" x14ac:dyDescent="0.25">
      <c r="A44" s="131"/>
      <c r="B44" s="117"/>
      <c r="C44" s="117"/>
      <c r="D44" s="117"/>
      <c r="E44" s="9" t="s">
        <v>10</v>
      </c>
      <c r="F44" s="139"/>
      <c r="G44" s="140"/>
      <c r="H44" s="140"/>
      <c r="I44" s="140"/>
      <c r="J44" s="140"/>
      <c r="K44" s="140"/>
      <c r="L44" s="140"/>
      <c r="M44" s="140"/>
      <c r="N44" s="141"/>
      <c r="O44" s="137"/>
    </row>
    <row r="45" spans="1:15" ht="42" customHeight="1" x14ac:dyDescent="0.3">
      <c r="A45" s="131"/>
      <c r="B45" s="117"/>
      <c r="C45" s="117"/>
      <c r="D45" s="117"/>
      <c r="E45" s="10" t="s">
        <v>11</v>
      </c>
      <c r="F45" s="80"/>
      <c r="G45" s="33"/>
      <c r="H45" s="33"/>
      <c r="I45" s="79"/>
      <c r="J45" s="33"/>
      <c r="K45" s="79"/>
      <c r="L45" s="33"/>
      <c r="M45" s="88"/>
      <c r="N45" s="33"/>
      <c r="O45" s="137"/>
    </row>
    <row r="46" spans="1:15" ht="51" customHeight="1" x14ac:dyDescent="0.25">
      <c r="A46" s="131"/>
      <c r="B46" s="117"/>
      <c r="C46" s="117"/>
      <c r="D46" s="117"/>
      <c r="E46" s="11" t="s">
        <v>12</v>
      </c>
      <c r="F46" s="79">
        <v>0</v>
      </c>
      <c r="G46" s="33">
        <v>0</v>
      </c>
      <c r="H46" s="33">
        <v>0</v>
      </c>
      <c r="I46" s="79">
        <v>0</v>
      </c>
      <c r="J46" s="33">
        <v>0</v>
      </c>
      <c r="K46" s="79">
        <v>0</v>
      </c>
      <c r="L46" s="33">
        <v>0</v>
      </c>
      <c r="M46" s="79">
        <v>0</v>
      </c>
      <c r="N46" s="33">
        <v>0</v>
      </c>
      <c r="O46" s="137"/>
    </row>
    <row r="47" spans="1:15" ht="54" customHeight="1" x14ac:dyDescent="0.3">
      <c r="A47" s="131"/>
      <c r="B47" s="117"/>
      <c r="C47" s="117"/>
      <c r="D47" s="117"/>
      <c r="E47" s="12" t="s">
        <v>13</v>
      </c>
      <c r="F47" s="80"/>
      <c r="G47" s="33"/>
      <c r="H47" s="33"/>
      <c r="I47" s="79"/>
      <c r="J47" s="33"/>
      <c r="K47" s="79"/>
      <c r="L47" s="33"/>
      <c r="M47" s="88"/>
      <c r="N47" s="33"/>
      <c r="O47" s="137"/>
    </row>
    <row r="48" spans="1:15" ht="48" customHeight="1" x14ac:dyDescent="0.25">
      <c r="A48" s="131"/>
      <c r="B48" s="117"/>
      <c r="C48" s="117"/>
      <c r="D48" s="117"/>
      <c r="E48" s="10" t="s">
        <v>14</v>
      </c>
      <c r="F48" s="78">
        <v>0</v>
      </c>
      <c r="G48" s="31">
        <v>0</v>
      </c>
      <c r="H48" s="31">
        <v>0</v>
      </c>
      <c r="I48" s="78">
        <v>0</v>
      </c>
      <c r="J48" s="31">
        <v>0</v>
      </c>
      <c r="K48" s="78">
        <v>0</v>
      </c>
      <c r="L48" s="31">
        <v>0</v>
      </c>
      <c r="M48" s="78">
        <v>0</v>
      </c>
      <c r="N48" s="31">
        <v>0</v>
      </c>
      <c r="O48" s="137"/>
    </row>
    <row r="49" spans="1:24" ht="39" customHeight="1" x14ac:dyDescent="0.3">
      <c r="A49" s="132"/>
      <c r="B49" s="118"/>
      <c r="C49" s="118"/>
      <c r="D49" s="118"/>
      <c r="E49" s="12" t="s">
        <v>15</v>
      </c>
      <c r="F49" s="80"/>
      <c r="G49" s="33"/>
      <c r="H49" s="33"/>
      <c r="I49" s="79"/>
      <c r="J49" s="33"/>
      <c r="K49" s="79"/>
      <c r="L49" s="33"/>
      <c r="M49" s="88"/>
      <c r="N49" s="33"/>
      <c r="O49" s="138"/>
    </row>
    <row r="50" spans="1:24" ht="27.75" customHeight="1" x14ac:dyDescent="0.25">
      <c r="A50" s="224" t="s">
        <v>57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6"/>
    </row>
    <row r="51" spans="1:24" ht="18" customHeight="1" x14ac:dyDescent="0.25">
      <c r="A51" s="130" t="s">
        <v>37</v>
      </c>
      <c r="B51" s="116" t="s">
        <v>56</v>
      </c>
      <c r="C51" s="116" t="s">
        <v>22</v>
      </c>
      <c r="D51" s="116" t="s">
        <v>102</v>
      </c>
      <c r="E51" s="23" t="s">
        <v>9</v>
      </c>
      <c r="F51" s="81">
        <f>F53+F54+F55+F56+F57</f>
        <v>87.45</v>
      </c>
      <c r="G51" s="34">
        <f>G53+G54+G55+G56+G57</f>
        <v>0</v>
      </c>
      <c r="H51" s="40">
        <f>G51/F51/100</f>
        <v>0</v>
      </c>
      <c r="I51" s="83">
        <v>29.1</v>
      </c>
      <c r="J51" s="41">
        <f>I51/F51*100</f>
        <v>33.276157804459693</v>
      </c>
      <c r="K51" s="100">
        <f>K53+K54+K55+K56+K57</f>
        <v>63.781999999999996</v>
      </c>
      <c r="L51" s="34">
        <v>100</v>
      </c>
      <c r="M51" s="100">
        <f>M53+M54+M55+M56+M57</f>
        <v>87.45</v>
      </c>
      <c r="N51" s="41">
        <f>M51/F51*100</f>
        <v>100</v>
      </c>
      <c r="O51" s="133"/>
    </row>
    <row r="52" spans="1:24" ht="27" customHeight="1" x14ac:dyDescent="0.25">
      <c r="A52" s="131"/>
      <c r="B52" s="117"/>
      <c r="C52" s="117"/>
      <c r="D52" s="117"/>
      <c r="E52" s="24" t="s">
        <v>10</v>
      </c>
      <c r="F52" s="145"/>
      <c r="G52" s="146"/>
      <c r="H52" s="146"/>
      <c r="I52" s="146"/>
      <c r="J52" s="146"/>
      <c r="K52" s="146"/>
      <c r="L52" s="146"/>
      <c r="M52" s="146"/>
      <c r="N52" s="147"/>
      <c r="O52" s="134"/>
    </row>
    <row r="53" spans="1:24" ht="42" customHeight="1" x14ac:dyDescent="0.3">
      <c r="A53" s="131"/>
      <c r="B53" s="117"/>
      <c r="C53" s="117"/>
      <c r="D53" s="117"/>
      <c r="E53" s="12" t="s">
        <v>11</v>
      </c>
      <c r="F53" s="82"/>
      <c r="G53" s="32"/>
      <c r="H53" s="32"/>
      <c r="I53" s="94"/>
      <c r="J53" s="32"/>
      <c r="K53" s="94"/>
      <c r="L53" s="32"/>
      <c r="M53" s="88"/>
      <c r="N53" s="32"/>
      <c r="O53" s="134"/>
    </row>
    <row r="54" spans="1:24" ht="31.5" x14ac:dyDescent="0.25">
      <c r="A54" s="131"/>
      <c r="B54" s="117"/>
      <c r="C54" s="117"/>
      <c r="D54" s="117"/>
      <c r="E54" s="12" t="s">
        <v>12</v>
      </c>
      <c r="F54" s="83">
        <v>61.2</v>
      </c>
      <c r="G54" s="32">
        <v>0</v>
      </c>
      <c r="H54" s="32">
        <f>G54/F54/100</f>
        <v>0</v>
      </c>
      <c r="I54" s="94">
        <v>20.399999999999999</v>
      </c>
      <c r="J54" s="32">
        <f>I54/F54*100</f>
        <v>33.333333333333329</v>
      </c>
      <c r="K54" s="111">
        <f>47.732</f>
        <v>47.731999999999999</v>
      </c>
      <c r="L54" s="94">
        <f>K54/F54*100</f>
        <v>77.993464052287578</v>
      </c>
      <c r="M54" s="112">
        <f>K54+13.468</f>
        <v>61.2</v>
      </c>
      <c r="N54" s="32">
        <f>M54/F54*100</f>
        <v>100</v>
      </c>
      <c r="O54" s="134"/>
    </row>
    <row r="55" spans="1:24" ht="51.75" customHeight="1" x14ac:dyDescent="0.25">
      <c r="A55" s="131"/>
      <c r="B55" s="117"/>
      <c r="C55" s="117"/>
      <c r="D55" s="117"/>
      <c r="E55" s="12" t="s">
        <v>13</v>
      </c>
      <c r="F55" s="83"/>
      <c r="G55" s="32"/>
      <c r="H55" s="32"/>
      <c r="I55" s="94"/>
      <c r="J55" s="32"/>
      <c r="K55" s="94"/>
      <c r="L55" s="32"/>
      <c r="M55" s="94"/>
      <c r="N55" s="32"/>
      <c r="O55" s="134"/>
    </row>
    <row r="56" spans="1:24" ht="47.25" customHeight="1" x14ac:dyDescent="0.25">
      <c r="A56" s="131"/>
      <c r="B56" s="117"/>
      <c r="C56" s="117"/>
      <c r="D56" s="117"/>
      <c r="E56" s="12" t="s">
        <v>14</v>
      </c>
      <c r="F56" s="83">
        <v>26.25</v>
      </c>
      <c r="G56" s="32">
        <v>0</v>
      </c>
      <c r="H56" s="32">
        <v>0</v>
      </c>
      <c r="I56" s="94">
        <v>8.6999999999999993</v>
      </c>
      <c r="J56" s="32">
        <f>I56/F56*100</f>
        <v>33.142857142857139</v>
      </c>
      <c r="K56" s="101">
        <f>7.35+I56</f>
        <v>16.049999999999997</v>
      </c>
      <c r="L56" s="32">
        <f>K56/F56*100</f>
        <v>61.142857142857132</v>
      </c>
      <c r="M56" s="101">
        <f>K56+10.2</f>
        <v>26.249999999999996</v>
      </c>
      <c r="N56" s="32">
        <f>M56/F56*100</f>
        <v>99.999999999999986</v>
      </c>
      <c r="O56" s="134"/>
      <c r="R56" s="7"/>
      <c r="S56" s="188"/>
      <c r="T56" s="188"/>
      <c r="U56" s="44"/>
      <c r="V56" s="7"/>
      <c r="W56" s="44"/>
      <c r="X56" s="44"/>
    </row>
    <row r="57" spans="1:24" ht="37.5" customHeight="1" x14ac:dyDescent="0.3">
      <c r="A57" s="132"/>
      <c r="B57" s="118"/>
      <c r="C57" s="118"/>
      <c r="D57" s="118"/>
      <c r="E57" s="12" t="s">
        <v>15</v>
      </c>
      <c r="F57" s="83"/>
      <c r="G57" s="32"/>
      <c r="H57" s="32"/>
      <c r="I57" s="94"/>
      <c r="J57" s="32"/>
      <c r="K57" s="94"/>
      <c r="L57" s="32"/>
      <c r="M57" s="88"/>
      <c r="N57" s="32"/>
      <c r="O57" s="135"/>
      <c r="R57" s="7"/>
      <c r="S57" s="7"/>
      <c r="T57" s="7"/>
      <c r="U57" s="7"/>
      <c r="V57" s="7"/>
      <c r="W57" s="7"/>
      <c r="X57" s="7"/>
    </row>
    <row r="58" spans="1:24" ht="30.75" customHeight="1" x14ac:dyDescent="0.25">
      <c r="A58" s="221" t="s">
        <v>92</v>
      </c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3"/>
      <c r="R58" s="7"/>
      <c r="S58" s="7"/>
      <c r="T58" s="7"/>
      <c r="U58" s="7"/>
      <c r="V58" s="7"/>
      <c r="W58" s="7"/>
      <c r="X58" s="7"/>
    </row>
    <row r="59" spans="1:24" ht="18" customHeight="1" x14ac:dyDescent="0.25">
      <c r="A59" s="130" t="s">
        <v>38</v>
      </c>
      <c r="B59" s="116" t="s">
        <v>50</v>
      </c>
      <c r="C59" s="116" t="s">
        <v>22</v>
      </c>
      <c r="D59" s="116" t="s">
        <v>102</v>
      </c>
      <c r="E59" s="25" t="s">
        <v>9</v>
      </c>
      <c r="F59" s="81">
        <f t="shared" ref="F59:M59" si="3">F61+F62+F63+F64+F65</f>
        <v>117.4</v>
      </c>
      <c r="G59" s="35">
        <f t="shared" si="3"/>
        <v>0</v>
      </c>
      <c r="H59" s="42">
        <f t="shared" si="3"/>
        <v>0</v>
      </c>
      <c r="I59" s="84">
        <f t="shared" si="3"/>
        <v>60.8</v>
      </c>
      <c r="J59" s="42">
        <f t="shared" si="3"/>
        <v>51.788756388415671</v>
      </c>
      <c r="K59" s="84">
        <f t="shared" si="3"/>
        <v>88.699999999999989</v>
      </c>
      <c r="L59" s="42">
        <v>0</v>
      </c>
      <c r="M59" s="84">
        <f t="shared" si="3"/>
        <v>117.39999999999999</v>
      </c>
      <c r="N59" s="35">
        <f>M59/F59*100</f>
        <v>99.999999999999986</v>
      </c>
      <c r="O59" s="136"/>
      <c r="R59" s="7"/>
      <c r="S59" s="7"/>
      <c r="T59" s="7"/>
      <c r="U59" s="7"/>
      <c r="V59" s="7"/>
      <c r="W59" s="7"/>
      <c r="X59" s="7"/>
    </row>
    <row r="60" spans="1:24" ht="19.149999999999999" customHeight="1" x14ac:dyDescent="0.25">
      <c r="A60" s="131"/>
      <c r="B60" s="117"/>
      <c r="C60" s="117"/>
      <c r="D60" s="117"/>
      <c r="E60" s="9" t="s">
        <v>10</v>
      </c>
      <c r="F60" s="145"/>
      <c r="G60" s="146"/>
      <c r="H60" s="146"/>
      <c r="I60" s="146"/>
      <c r="J60" s="146"/>
      <c r="K60" s="146"/>
      <c r="L60" s="146"/>
      <c r="M60" s="146"/>
      <c r="N60" s="147"/>
      <c r="O60" s="137"/>
      <c r="R60" s="7"/>
      <c r="S60" s="7"/>
      <c r="T60" s="7"/>
      <c r="U60" s="7"/>
      <c r="V60" s="7"/>
      <c r="W60" s="7"/>
      <c r="X60" s="45"/>
    </row>
    <row r="61" spans="1:24" ht="36.75" customHeight="1" x14ac:dyDescent="0.25">
      <c r="A61" s="131"/>
      <c r="B61" s="117"/>
      <c r="C61" s="117"/>
      <c r="D61" s="117"/>
      <c r="E61" s="26" t="s">
        <v>11</v>
      </c>
      <c r="F61" s="83"/>
      <c r="G61" s="32"/>
      <c r="H61" s="32"/>
      <c r="I61" s="94"/>
      <c r="J61" s="32"/>
      <c r="K61" s="94"/>
      <c r="L61" s="32"/>
      <c r="M61" s="94"/>
      <c r="N61" s="32"/>
      <c r="O61" s="137"/>
      <c r="R61" s="7"/>
      <c r="S61" s="7"/>
      <c r="T61" s="7"/>
      <c r="U61" s="7"/>
      <c r="V61" s="7"/>
      <c r="W61" s="7"/>
      <c r="X61" s="7"/>
    </row>
    <row r="62" spans="1:24" ht="31.5" x14ac:dyDescent="0.25">
      <c r="A62" s="131"/>
      <c r="B62" s="117"/>
      <c r="C62" s="117"/>
      <c r="D62" s="117"/>
      <c r="E62" s="27" t="s">
        <v>12</v>
      </c>
      <c r="F62" s="79">
        <v>0</v>
      </c>
      <c r="G62" s="33">
        <v>0</v>
      </c>
      <c r="H62" s="33">
        <v>0</v>
      </c>
      <c r="I62" s="79">
        <v>0</v>
      </c>
      <c r="J62" s="33">
        <v>0</v>
      </c>
      <c r="K62" s="79">
        <v>0</v>
      </c>
      <c r="L62" s="33">
        <v>0</v>
      </c>
      <c r="M62" s="79">
        <v>0</v>
      </c>
      <c r="N62" s="33">
        <v>0</v>
      </c>
      <c r="O62" s="137"/>
      <c r="R62" s="7"/>
      <c r="S62" s="7"/>
      <c r="T62" s="7"/>
      <c r="U62" s="7"/>
      <c r="V62" s="7"/>
      <c r="W62" s="7"/>
      <c r="X62" s="7"/>
    </row>
    <row r="63" spans="1:24" ht="53.25" customHeight="1" x14ac:dyDescent="0.25">
      <c r="A63" s="131"/>
      <c r="B63" s="117"/>
      <c r="C63" s="117"/>
      <c r="D63" s="117"/>
      <c r="E63" s="28" t="s">
        <v>13</v>
      </c>
      <c r="F63" s="83"/>
      <c r="G63" s="32"/>
      <c r="H63" s="32"/>
      <c r="I63" s="94"/>
      <c r="J63" s="32"/>
      <c r="K63" s="94"/>
      <c r="L63" s="32"/>
      <c r="M63" s="94"/>
      <c r="N63" s="32"/>
      <c r="O63" s="137"/>
      <c r="R63" s="7"/>
      <c r="S63" s="7"/>
      <c r="T63" s="7"/>
      <c r="U63" s="7"/>
      <c r="V63" s="7"/>
      <c r="W63" s="7"/>
      <c r="X63" s="7"/>
    </row>
    <row r="64" spans="1:24" ht="38.25" customHeight="1" x14ac:dyDescent="0.25">
      <c r="A64" s="131"/>
      <c r="B64" s="117"/>
      <c r="C64" s="117"/>
      <c r="D64" s="117"/>
      <c r="E64" s="26" t="s">
        <v>14</v>
      </c>
      <c r="F64" s="83">
        <v>117.4</v>
      </c>
      <c r="G64" s="32">
        <v>0</v>
      </c>
      <c r="H64" s="32">
        <v>0</v>
      </c>
      <c r="I64" s="94">
        <v>60.8</v>
      </c>
      <c r="J64" s="32">
        <f>I64/F64*100</f>
        <v>51.788756388415671</v>
      </c>
      <c r="K64" s="94">
        <f>27.9+I64</f>
        <v>88.699999999999989</v>
      </c>
      <c r="L64" s="32">
        <f>K64/F64*100</f>
        <v>75.553662691652463</v>
      </c>
      <c r="M64" s="101">
        <f>K64+28.7</f>
        <v>117.39999999999999</v>
      </c>
      <c r="N64" s="32">
        <f>M64/F64*100</f>
        <v>99.999999999999986</v>
      </c>
      <c r="O64" s="137"/>
      <c r="R64" s="7"/>
      <c r="S64" s="45"/>
      <c r="T64" s="7"/>
      <c r="U64" s="7"/>
      <c r="V64" s="7"/>
      <c r="W64" s="7"/>
      <c r="X64" s="7"/>
    </row>
    <row r="65" spans="1:24" ht="36.75" customHeight="1" x14ac:dyDescent="0.25">
      <c r="A65" s="132"/>
      <c r="B65" s="118"/>
      <c r="C65" s="118"/>
      <c r="D65" s="118"/>
      <c r="E65" s="28" t="s">
        <v>15</v>
      </c>
      <c r="F65" s="83"/>
      <c r="G65" s="32"/>
      <c r="H65" s="32"/>
      <c r="I65" s="94"/>
      <c r="J65" s="32"/>
      <c r="K65" s="94"/>
      <c r="L65" s="32"/>
      <c r="M65" s="94"/>
      <c r="N65" s="32"/>
      <c r="O65" s="138"/>
      <c r="R65" s="7"/>
      <c r="S65" s="7"/>
      <c r="T65" s="7"/>
      <c r="U65" s="7"/>
      <c r="V65" s="7"/>
      <c r="W65" s="7"/>
      <c r="X65" s="7"/>
    </row>
    <row r="66" spans="1:24" ht="30" customHeight="1" x14ac:dyDescent="0.25">
      <c r="A66" s="221" t="s">
        <v>93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3"/>
      <c r="R66" s="7"/>
      <c r="S66" s="7"/>
      <c r="T66" s="7"/>
      <c r="U66" s="7"/>
      <c r="V66" s="7"/>
      <c r="W66" s="7"/>
      <c r="X66" s="7"/>
    </row>
    <row r="67" spans="1:24" ht="22.15" customHeight="1" x14ac:dyDescent="0.25">
      <c r="A67" s="130" t="s">
        <v>52</v>
      </c>
      <c r="B67" s="116" t="s">
        <v>51</v>
      </c>
      <c r="C67" s="116" t="s">
        <v>22</v>
      </c>
      <c r="D67" s="120" t="s">
        <v>25</v>
      </c>
      <c r="E67" s="25" t="s">
        <v>9</v>
      </c>
      <c r="F67" s="84">
        <v>0</v>
      </c>
      <c r="G67" s="65">
        <f>G69+G70+G71+G72+G73</f>
        <v>0</v>
      </c>
      <c r="H67" s="66">
        <f>H69+H70+H71+H72+H73</f>
        <v>0</v>
      </c>
      <c r="I67" s="84">
        <f>I69+I70+I71+I72+I73</f>
        <v>0</v>
      </c>
      <c r="J67" s="66">
        <f>J69+J70+J71+J72+J73</f>
        <v>0</v>
      </c>
      <c r="K67" s="84">
        <v>0</v>
      </c>
      <c r="L67" s="66">
        <v>0</v>
      </c>
      <c r="M67" s="81">
        <f>M69+M70+M71+M72+M73</f>
        <v>0</v>
      </c>
      <c r="N67" s="67">
        <v>0</v>
      </c>
      <c r="O67" s="136"/>
      <c r="R67" s="7"/>
      <c r="S67" s="7"/>
      <c r="T67" s="7"/>
      <c r="U67" s="7"/>
      <c r="V67" s="7"/>
      <c r="W67" s="7"/>
      <c r="X67" s="7"/>
    </row>
    <row r="68" spans="1:24" ht="19.149999999999999" customHeight="1" x14ac:dyDescent="0.25">
      <c r="A68" s="131"/>
      <c r="B68" s="117"/>
      <c r="C68" s="117"/>
      <c r="D68" s="121"/>
      <c r="E68" s="9" t="s">
        <v>10</v>
      </c>
      <c r="F68" s="189"/>
      <c r="G68" s="190"/>
      <c r="H68" s="190"/>
      <c r="I68" s="190"/>
      <c r="J68" s="190"/>
      <c r="K68" s="190"/>
      <c r="L68" s="190"/>
      <c r="M68" s="190"/>
      <c r="N68" s="191"/>
      <c r="O68" s="137"/>
      <c r="R68" s="7"/>
      <c r="S68" s="7"/>
      <c r="T68" s="7"/>
      <c r="U68" s="46"/>
      <c r="V68" s="7"/>
      <c r="W68" s="7"/>
      <c r="X68" s="7"/>
    </row>
    <row r="69" spans="1:24" ht="42.75" customHeight="1" x14ac:dyDescent="0.25">
      <c r="A69" s="131"/>
      <c r="B69" s="117"/>
      <c r="C69" s="117"/>
      <c r="D69" s="121"/>
      <c r="E69" s="26" t="s">
        <v>11</v>
      </c>
      <c r="F69" s="84"/>
      <c r="G69" s="32"/>
      <c r="H69" s="32"/>
      <c r="I69" s="94"/>
      <c r="J69" s="32"/>
      <c r="K69" s="94"/>
      <c r="L69" s="32"/>
      <c r="M69" s="94"/>
      <c r="N69" s="32"/>
      <c r="O69" s="137"/>
      <c r="R69" s="7"/>
      <c r="S69" s="7"/>
      <c r="T69" s="7"/>
      <c r="U69" s="7"/>
      <c r="V69" s="7"/>
      <c r="W69" s="7"/>
      <c r="X69" s="7"/>
    </row>
    <row r="70" spans="1:24" ht="31.5" x14ac:dyDescent="0.25">
      <c r="A70" s="131"/>
      <c r="B70" s="117"/>
      <c r="C70" s="117"/>
      <c r="D70" s="121"/>
      <c r="E70" s="27" t="s">
        <v>12</v>
      </c>
      <c r="F70" s="84">
        <v>0</v>
      </c>
      <c r="G70" s="31">
        <v>0</v>
      </c>
      <c r="H70" s="31">
        <v>0</v>
      </c>
      <c r="I70" s="78">
        <v>0</v>
      </c>
      <c r="J70" s="31">
        <v>0</v>
      </c>
      <c r="K70" s="94">
        <v>0</v>
      </c>
      <c r="L70" s="37">
        <v>0</v>
      </c>
      <c r="M70" s="94">
        <v>0</v>
      </c>
      <c r="N70" s="32">
        <v>0</v>
      </c>
      <c r="O70" s="137"/>
      <c r="R70" s="7"/>
      <c r="S70" s="7"/>
      <c r="T70" s="7"/>
      <c r="U70" s="7"/>
      <c r="V70" s="7"/>
      <c r="W70" s="7"/>
      <c r="X70" s="7"/>
    </row>
    <row r="71" spans="1:24" ht="48" customHeight="1" x14ac:dyDescent="0.25">
      <c r="A71" s="131"/>
      <c r="B71" s="117"/>
      <c r="C71" s="117"/>
      <c r="D71" s="121"/>
      <c r="E71" s="28" t="s">
        <v>13</v>
      </c>
      <c r="F71" s="84"/>
      <c r="G71" s="32"/>
      <c r="H71" s="32"/>
      <c r="I71" s="94"/>
      <c r="J71" s="32"/>
      <c r="K71" s="94"/>
      <c r="L71" s="32"/>
      <c r="M71" s="94"/>
      <c r="N71" s="32"/>
      <c r="O71" s="137"/>
      <c r="R71" s="7"/>
      <c r="S71" s="46"/>
      <c r="T71" s="7"/>
      <c r="U71" s="7"/>
      <c r="V71" s="7"/>
      <c r="W71" s="7"/>
      <c r="X71" s="7"/>
    </row>
    <row r="72" spans="1:24" ht="48.75" customHeight="1" x14ac:dyDescent="0.25">
      <c r="A72" s="131"/>
      <c r="B72" s="117"/>
      <c r="C72" s="117"/>
      <c r="D72" s="121"/>
      <c r="E72" s="26" t="s">
        <v>14</v>
      </c>
      <c r="F72" s="84">
        <v>0</v>
      </c>
      <c r="G72" s="31">
        <v>0</v>
      </c>
      <c r="H72" s="31">
        <v>0</v>
      </c>
      <c r="I72" s="78">
        <v>0</v>
      </c>
      <c r="J72" s="31">
        <v>0</v>
      </c>
      <c r="K72" s="94">
        <v>0</v>
      </c>
      <c r="L72" s="37">
        <v>0</v>
      </c>
      <c r="M72" s="94">
        <v>0</v>
      </c>
      <c r="N72" s="32">
        <v>0</v>
      </c>
      <c r="O72" s="137"/>
      <c r="R72" s="7"/>
      <c r="S72" s="7"/>
      <c r="T72" s="7"/>
      <c r="U72" s="7"/>
      <c r="V72" s="7"/>
      <c r="W72" s="7"/>
      <c r="X72" s="7"/>
    </row>
    <row r="73" spans="1:24" ht="57.75" customHeight="1" x14ac:dyDescent="0.25">
      <c r="A73" s="132"/>
      <c r="B73" s="118"/>
      <c r="C73" s="118"/>
      <c r="D73" s="122"/>
      <c r="E73" s="28" t="s">
        <v>15</v>
      </c>
      <c r="F73" s="84"/>
      <c r="G73" s="32"/>
      <c r="H73" s="32"/>
      <c r="I73" s="94"/>
      <c r="J73" s="32"/>
      <c r="K73" s="94"/>
      <c r="L73" s="32"/>
      <c r="M73" s="94"/>
      <c r="N73" s="32"/>
      <c r="O73" s="138"/>
      <c r="R73" s="7"/>
      <c r="S73" s="7"/>
      <c r="T73" s="7"/>
      <c r="U73" s="7"/>
      <c r="V73" s="7"/>
      <c r="W73" s="7"/>
      <c r="X73" s="7"/>
    </row>
    <row r="74" spans="1:24" ht="25.5" customHeight="1" x14ac:dyDescent="0.25">
      <c r="A74" s="224" t="s">
        <v>78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6"/>
    </row>
    <row r="75" spans="1:24" ht="27" customHeight="1" x14ac:dyDescent="0.25">
      <c r="A75" s="130" t="s">
        <v>54</v>
      </c>
      <c r="B75" s="116" t="s">
        <v>53</v>
      </c>
      <c r="C75" s="116" t="s">
        <v>102</v>
      </c>
      <c r="D75" s="116" t="s">
        <v>102</v>
      </c>
      <c r="E75" s="8" t="s">
        <v>9</v>
      </c>
      <c r="F75" s="85">
        <v>23.778649999999999</v>
      </c>
      <c r="G75" s="68">
        <f>G77+G78+G79+G80+G81</f>
        <v>23.778649999999999</v>
      </c>
      <c r="H75" s="68">
        <f>H77+H78+H79+H80+H81</f>
        <v>100</v>
      </c>
      <c r="I75" s="85">
        <f>+G75</f>
        <v>23.778649999999999</v>
      </c>
      <c r="J75" s="68">
        <v>100</v>
      </c>
      <c r="K75" s="84">
        <f>K77+K78+K79+K80+K81</f>
        <v>23.778649999999999</v>
      </c>
      <c r="L75" s="68">
        <v>0</v>
      </c>
      <c r="M75" s="84">
        <f>M77+M78+M79+M80+M81</f>
        <v>23.778649999999999</v>
      </c>
      <c r="N75" s="68">
        <f>M75/F75*100</f>
        <v>100</v>
      </c>
      <c r="O75" s="136"/>
    </row>
    <row r="76" spans="1:24" ht="16.149999999999999" customHeight="1" x14ac:dyDescent="0.25">
      <c r="A76" s="131"/>
      <c r="B76" s="117"/>
      <c r="C76" s="117"/>
      <c r="D76" s="117"/>
      <c r="E76" s="9" t="s">
        <v>10</v>
      </c>
      <c r="F76" s="139"/>
      <c r="G76" s="140"/>
      <c r="H76" s="140"/>
      <c r="I76" s="140"/>
      <c r="J76" s="140"/>
      <c r="K76" s="140"/>
      <c r="L76" s="140"/>
      <c r="M76" s="140"/>
      <c r="N76" s="141"/>
      <c r="O76" s="137"/>
    </row>
    <row r="77" spans="1:24" ht="44.25" customHeight="1" x14ac:dyDescent="0.25">
      <c r="A77" s="131"/>
      <c r="B77" s="117"/>
      <c r="C77" s="117"/>
      <c r="D77" s="117"/>
      <c r="E77" s="10" t="s">
        <v>11</v>
      </c>
      <c r="F77" s="80"/>
      <c r="G77" s="33"/>
      <c r="H77" s="33"/>
      <c r="I77" s="79"/>
      <c r="J77" s="33"/>
      <c r="K77" s="79"/>
      <c r="L77" s="33"/>
      <c r="M77" s="79"/>
      <c r="N77" s="33"/>
      <c r="O77" s="137"/>
    </row>
    <row r="78" spans="1:24" ht="57" customHeight="1" x14ac:dyDescent="0.25">
      <c r="A78" s="131"/>
      <c r="B78" s="117"/>
      <c r="C78" s="117"/>
      <c r="D78" s="117"/>
      <c r="E78" s="11" t="s">
        <v>12</v>
      </c>
      <c r="F78" s="80">
        <v>0</v>
      </c>
      <c r="G78" s="33">
        <v>0</v>
      </c>
      <c r="H78" s="33">
        <v>0</v>
      </c>
      <c r="I78" s="79">
        <v>0</v>
      </c>
      <c r="J78" s="33">
        <v>0</v>
      </c>
      <c r="K78" s="79">
        <v>0</v>
      </c>
      <c r="L78" s="33">
        <v>0</v>
      </c>
      <c r="M78" s="79">
        <v>0</v>
      </c>
      <c r="N78" s="33">
        <v>0</v>
      </c>
      <c r="O78" s="137"/>
    </row>
    <row r="79" spans="1:24" ht="56.25" customHeight="1" x14ac:dyDescent="0.25">
      <c r="A79" s="131"/>
      <c r="B79" s="117"/>
      <c r="C79" s="117"/>
      <c r="D79" s="117"/>
      <c r="E79" s="12" t="s">
        <v>13</v>
      </c>
      <c r="F79" s="80"/>
      <c r="G79" s="33"/>
      <c r="H79" s="33"/>
      <c r="I79" s="79"/>
      <c r="J79" s="33"/>
      <c r="K79" s="79"/>
      <c r="L79" s="33"/>
      <c r="M79" s="79"/>
      <c r="N79" s="33"/>
      <c r="O79" s="137"/>
    </row>
    <row r="80" spans="1:24" ht="44.25" customHeight="1" x14ac:dyDescent="0.25">
      <c r="A80" s="131"/>
      <c r="B80" s="117"/>
      <c r="C80" s="117"/>
      <c r="D80" s="117"/>
      <c r="E80" s="10" t="s">
        <v>14</v>
      </c>
      <c r="F80" s="80">
        <v>23.778649999999999</v>
      </c>
      <c r="G80" s="33">
        <v>23.778649999999999</v>
      </c>
      <c r="H80" s="33">
        <f>G80/F80*100</f>
        <v>100</v>
      </c>
      <c r="I80" s="79">
        <v>23.778649999999999</v>
      </c>
      <c r="J80" s="33">
        <v>100</v>
      </c>
      <c r="K80" s="102">
        <f>I80</f>
        <v>23.778649999999999</v>
      </c>
      <c r="L80" s="33">
        <v>0</v>
      </c>
      <c r="M80" s="86">
        <f>K80</f>
        <v>23.778649999999999</v>
      </c>
      <c r="N80" s="69">
        <f>M80/F80*100</f>
        <v>100</v>
      </c>
      <c r="O80" s="137"/>
    </row>
    <row r="81" spans="1:15" ht="50.45" customHeight="1" x14ac:dyDescent="0.25">
      <c r="A81" s="132"/>
      <c r="B81" s="118"/>
      <c r="C81" s="118"/>
      <c r="D81" s="118"/>
      <c r="E81" s="12" t="s">
        <v>15</v>
      </c>
      <c r="F81" s="78"/>
      <c r="G81" s="32"/>
      <c r="H81" s="32"/>
      <c r="I81" s="94"/>
      <c r="J81" s="32"/>
      <c r="K81" s="94"/>
      <c r="L81" s="32"/>
      <c r="M81" s="94"/>
      <c r="N81" s="32"/>
      <c r="O81" s="138"/>
    </row>
    <row r="82" spans="1:15" ht="50.45" customHeight="1" x14ac:dyDescent="0.25">
      <c r="A82" s="127" t="s">
        <v>97</v>
      </c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62"/>
    </row>
    <row r="83" spans="1:15" ht="48" customHeight="1" x14ac:dyDescent="0.25">
      <c r="A83" s="130" t="s">
        <v>61</v>
      </c>
      <c r="B83" s="116" t="s">
        <v>62</v>
      </c>
      <c r="C83" s="116" t="s">
        <v>24</v>
      </c>
      <c r="D83" s="116" t="s">
        <v>103</v>
      </c>
      <c r="E83" s="8" t="s">
        <v>9</v>
      </c>
      <c r="F83" s="86">
        <f>F88+F86</f>
        <v>150</v>
      </c>
      <c r="G83" s="69">
        <v>0</v>
      </c>
      <c r="H83" s="69">
        <v>0</v>
      </c>
      <c r="I83" s="86">
        <v>0</v>
      </c>
      <c r="J83" s="69">
        <v>0</v>
      </c>
      <c r="K83" s="83">
        <f>K85+K86+K87+K88+K89</f>
        <v>97.5</v>
      </c>
      <c r="L83" s="69">
        <v>0</v>
      </c>
      <c r="M83" s="83">
        <f>M85+M86+M87+M88+M89</f>
        <v>150</v>
      </c>
      <c r="N83" s="69">
        <f>M83/F83*100</f>
        <v>100</v>
      </c>
      <c r="O83" s="136"/>
    </row>
    <row r="84" spans="1:15" ht="18.75" x14ac:dyDescent="0.25">
      <c r="A84" s="131"/>
      <c r="B84" s="117"/>
      <c r="C84" s="117"/>
      <c r="D84" s="117"/>
      <c r="E84" s="9" t="s">
        <v>10</v>
      </c>
      <c r="F84" s="139"/>
      <c r="G84" s="140"/>
      <c r="H84" s="140"/>
      <c r="I84" s="140"/>
      <c r="J84" s="140"/>
      <c r="K84" s="140"/>
      <c r="L84" s="140"/>
      <c r="M84" s="140"/>
      <c r="N84" s="141"/>
      <c r="O84" s="137"/>
    </row>
    <row r="85" spans="1:15" ht="31.5" x14ac:dyDescent="0.25">
      <c r="A85" s="131"/>
      <c r="B85" s="117"/>
      <c r="C85" s="117"/>
      <c r="D85" s="117"/>
      <c r="E85" s="10" t="s">
        <v>11</v>
      </c>
      <c r="F85" s="80"/>
      <c r="G85" s="33"/>
      <c r="H85" s="33"/>
      <c r="I85" s="79"/>
      <c r="J85" s="33"/>
      <c r="K85" s="79"/>
      <c r="L85" s="33"/>
      <c r="M85" s="79"/>
      <c r="N85" s="33"/>
      <c r="O85" s="137"/>
    </row>
    <row r="86" spans="1:15" ht="31.5" x14ac:dyDescent="0.25">
      <c r="A86" s="131"/>
      <c r="B86" s="117"/>
      <c r="C86" s="117"/>
      <c r="D86" s="117"/>
      <c r="E86" s="11" t="s">
        <v>12</v>
      </c>
      <c r="F86" s="80">
        <v>120</v>
      </c>
      <c r="G86" s="33">
        <v>0</v>
      </c>
      <c r="H86" s="33">
        <v>0</v>
      </c>
      <c r="I86" s="79">
        <v>0</v>
      </c>
      <c r="J86" s="33">
        <v>0</v>
      </c>
      <c r="K86" s="79">
        <v>82.5</v>
      </c>
      <c r="L86" s="33">
        <f>K86/F86*100</f>
        <v>68.75</v>
      </c>
      <c r="M86" s="85">
        <f>K86+37.5</f>
        <v>120</v>
      </c>
      <c r="N86" s="68">
        <f>M86/F86*100</f>
        <v>100</v>
      </c>
      <c r="O86" s="137"/>
    </row>
    <row r="87" spans="1:15" ht="47.25" x14ac:dyDescent="0.25">
      <c r="A87" s="131"/>
      <c r="B87" s="117"/>
      <c r="C87" s="117"/>
      <c r="D87" s="117"/>
      <c r="E87" s="12" t="s">
        <v>13</v>
      </c>
      <c r="F87" s="80"/>
      <c r="G87" s="33"/>
      <c r="H87" s="33"/>
      <c r="I87" s="79"/>
      <c r="J87" s="33"/>
      <c r="K87" s="79"/>
      <c r="L87" s="33"/>
      <c r="M87" s="79"/>
      <c r="N87" s="33"/>
      <c r="O87" s="137"/>
    </row>
    <row r="88" spans="1:15" ht="33" customHeight="1" x14ac:dyDescent="0.25">
      <c r="A88" s="131"/>
      <c r="B88" s="117"/>
      <c r="C88" s="117"/>
      <c r="D88" s="117"/>
      <c r="E88" s="10" t="s">
        <v>14</v>
      </c>
      <c r="F88" s="80">
        <v>30</v>
      </c>
      <c r="G88" s="33">
        <v>0</v>
      </c>
      <c r="H88" s="33">
        <v>0</v>
      </c>
      <c r="I88" s="79">
        <v>0</v>
      </c>
      <c r="J88" s="33">
        <v>0</v>
      </c>
      <c r="K88" s="79">
        <v>15</v>
      </c>
      <c r="L88" s="33">
        <f>K88/F88*100</f>
        <v>50</v>
      </c>
      <c r="M88" s="85">
        <f>K88+15</f>
        <v>30</v>
      </c>
      <c r="N88" s="68">
        <f>M88/F88*100</f>
        <v>100</v>
      </c>
      <c r="O88" s="137"/>
    </row>
    <row r="89" spans="1:15" ht="26.25" customHeight="1" x14ac:dyDescent="0.25">
      <c r="A89" s="132"/>
      <c r="B89" s="118"/>
      <c r="C89" s="118"/>
      <c r="D89" s="118"/>
      <c r="E89" s="12" t="s">
        <v>15</v>
      </c>
      <c r="F89" s="78"/>
      <c r="G89" s="32"/>
      <c r="H89" s="32"/>
      <c r="I89" s="94"/>
      <c r="J89" s="32"/>
      <c r="K89" s="94"/>
      <c r="L89" s="32"/>
      <c r="M89" s="94"/>
      <c r="N89" s="32"/>
      <c r="O89" s="138"/>
    </row>
    <row r="90" spans="1:15" ht="40.5" customHeight="1" x14ac:dyDescent="0.25">
      <c r="A90" s="123" t="s">
        <v>94</v>
      </c>
      <c r="B90" s="124"/>
      <c r="C90" s="124"/>
      <c r="D90" s="124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26"/>
    </row>
    <row r="91" spans="1:15" ht="18.75" x14ac:dyDescent="0.25">
      <c r="A91" s="130" t="s">
        <v>63</v>
      </c>
      <c r="B91" s="116" t="s">
        <v>64</v>
      </c>
      <c r="C91" s="116" t="s">
        <v>24</v>
      </c>
      <c r="D91" s="116" t="s">
        <v>102</v>
      </c>
      <c r="E91" s="8" t="s">
        <v>9</v>
      </c>
      <c r="F91" s="81">
        <f>F93+F94+F95+F96+F97</f>
        <v>218.75</v>
      </c>
      <c r="G91" s="69">
        <v>0</v>
      </c>
      <c r="H91" s="69">
        <v>0</v>
      </c>
      <c r="I91" s="86">
        <v>16.100000000000001</v>
      </c>
      <c r="J91" s="69">
        <f>I91/F91*100</f>
        <v>7.3600000000000012</v>
      </c>
      <c r="K91" s="103">
        <f>K93+K94+K95+K96+K97</f>
        <v>73.253029999999995</v>
      </c>
      <c r="L91" s="69">
        <v>0</v>
      </c>
      <c r="M91" s="81">
        <f>M93+M94+M95+M96+M97</f>
        <v>218.75003000000001</v>
      </c>
      <c r="N91" s="69">
        <f>M91/F91*100</f>
        <v>100.00001371428573</v>
      </c>
      <c r="O91" s="136"/>
    </row>
    <row r="92" spans="1:15" ht="18.75" x14ac:dyDescent="0.25">
      <c r="A92" s="131"/>
      <c r="B92" s="117"/>
      <c r="C92" s="117"/>
      <c r="D92" s="117"/>
      <c r="E92" s="9" t="s">
        <v>10</v>
      </c>
      <c r="F92" s="139"/>
      <c r="G92" s="140"/>
      <c r="H92" s="140"/>
      <c r="I92" s="140"/>
      <c r="J92" s="140"/>
      <c r="K92" s="140"/>
      <c r="L92" s="140"/>
      <c r="M92" s="140"/>
      <c r="N92" s="141"/>
      <c r="O92" s="137"/>
    </row>
    <row r="93" spans="1:15" ht="31.5" x14ac:dyDescent="0.25">
      <c r="A93" s="131"/>
      <c r="B93" s="117"/>
      <c r="C93" s="117"/>
      <c r="D93" s="117"/>
      <c r="E93" s="10" t="s">
        <v>11</v>
      </c>
      <c r="F93" s="80"/>
      <c r="G93" s="33"/>
      <c r="H93" s="33"/>
      <c r="I93" s="79"/>
      <c r="J93" s="33"/>
      <c r="K93" s="79"/>
      <c r="L93" s="33"/>
      <c r="M93" s="79"/>
      <c r="N93" s="33"/>
      <c r="O93" s="137"/>
    </row>
    <row r="94" spans="1:15" ht="31.5" x14ac:dyDescent="0.25">
      <c r="A94" s="131"/>
      <c r="B94" s="117"/>
      <c r="C94" s="117"/>
      <c r="D94" s="117"/>
      <c r="E94" s="11" t="s">
        <v>12</v>
      </c>
      <c r="F94" s="80">
        <v>175</v>
      </c>
      <c r="G94" s="33">
        <v>0</v>
      </c>
      <c r="H94" s="33">
        <v>0</v>
      </c>
      <c r="I94" s="79">
        <v>5.0999999999999996</v>
      </c>
      <c r="J94" s="33">
        <f>I94/F94*100</f>
        <v>2.9142857142857141</v>
      </c>
      <c r="K94" s="79">
        <f>57.15303+I94</f>
        <v>62.253030000000003</v>
      </c>
      <c r="L94" s="33">
        <f>K94/F94*100</f>
        <v>35.573160000000001</v>
      </c>
      <c r="M94" s="85">
        <f>K94+82.9+29.847</f>
        <v>175.00003000000001</v>
      </c>
      <c r="N94" s="68">
        <f>M94/F94*100</f>
        <v>100.00001714285716</v>
      </c>
      <c r="O94" s="137"/>
    </row>
    <row r="95" spans="1:15" ht="47.25" x14ac:dyDescent="0.25">
      <c r="A95" s="131"/>
      <c r="B95" s="117"/>
      <c r="C95" s="117"/>
      <c r="D95" s="117"/>
      <c r="E95" s="12" t="s">
        <v>13</v>
      </c>
      <c r="F95" s="80"/>
      <c r="G95" s="33"/>
      <c r="H95" s="33"/>
      <c r="I95" s="79"/>
      <c r="J95" s="33"/>
      <c r="K95" s="79"/>
      <c r="L95" s="33"/>
      <c r="M95" s="79"/>
      <c r="N95" s="33"/>
      <c r="O95" s="137"/>
    </row>
    <row r="96" spans="1:15" ht="18.75" x14ac:dyDescent="0.25">
      <c r="A96" s="131"/>
      <c r="B96" s="117"/>
      <c r="C96" s="117"/>
      <c r="D96" s="117"/>
      <c r="E96" s="10" t="s">
        <v>14</v>
      </c>
      <c r="F96" s="80">
        <v>43.75</v>
      </c>
      <c r="G96" s="33">
        <v>0</v>
      </c>
      <c r="H96" s="33">
        <v>0</v>
      </c>
      <c r="I96" s="79">
        <v>11</v>
      </c>
      <c r="J96" s="33">
        <f>I96/F96*100</f>
        <v>25.142857142857146</v>
      </c>
      <c r="K96" s="79">
        <f>I96</f>
        <v>11</v>
      </c>
      <c r="L96" s="33">
        <f>K96/F96*100</f>
        <v>25.142857142857146</v>
      </c>
      <c r="M96" s="85">
        <f>K96+15.1+13+4.65</f>
        <v>43.75</v>
      </c>
      <c r="N96" s="68">
        <f>M96/F96*100</f>
        <v>100</v>
      </c>
      <c r="O96" s="137"/>
    </row>
    <row r="97" spans="1:15" ht="31.5" x14ac:dyDescent="0.25">
      <c r="A97" s="132"/>
      <c r="B97" s="118"/>
      <c r="C97" s="118"/>
      <c r="D97" s="118"/>
      <c r="E97" s="12" t="s">
        <v>15</v>
      </c>
      <c r="F97" s="78"/>
      <c r="G97" s="32"/>
      <c r="H97" s="32"/>
      <c r="I97" s="94"/>
      <c r="J97" s="32"/>
      <c r="K97" s="94"/>
      <c r="L97" s="32"/>
      <c r="M97" s="94"/>
      <c r="N97" s="32"/>
      <c r="O97" s="138"/>
    </row>
    <row r="98" spans="1:15" ht="66" customHeight="1" x14ac:dyDescent="0.25">
      <c r="A98" s="184" t="s">
        <v>99</v>
      </c>
      <c r="B98" s="185"/>
      <c r="C98" s="185"/>
      <c r="D98" s="185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7"/>
    </row>
    <row r="99" spans="1:15" ht="18.75" x14ac:dyDescent="0.25">
      <c r="A99" s="130" t="s">
        <v>72</v>
      </c>
      <c r="B99" s="116" t="s">
        <v>100</v>
      </c>
      <c r="C99" s="116" t="s">
        <v>24</v>
      </c>
      <c r="D99" s="116" t="s">
        <v>101</v>
      </c>
      <c r="E99" s="8" t="s">
        <v>9</v>
      </c>
      <c r="F99" s="81">
        <f>F101+F102+F103+F104+F105</f>
        <v>10</v>
      </c>
      <c r="G99" s="69">
        <v>0</v>
      </c>
      <c r="H99" s="69">
        <v>0</v>
      </c>
      <c r="I99" s="86">
        <v>0</v>
      </c>
      <c r="J99" s="69">
        <v>0</v>
      </c>
      <c r="K99" s="83">
        <f>K101+K102+K103+K104+K105</f>
        <v>10</v>
      </c>
      <c r="L99" s="69">
        <v>0</v>
      </c>
      <c r="M99" s="83">
        <f>M101+M102+M103+M104+M105</f>
        <v>10</v>
      </c>
      <c r="N99" s="33">
        <f>M99/F99*100</f>
        <v>100</v>
      </c>
      <c r="O99" s="136"/>
    </row>
    <row r="100" spans="1:15" ht="18.75" x14ac:dyDescent="0.25">
      <c r="A100" s="131"/>
      <c r="B100" s="117"/>
      <c r="C100" s="117"/>
      <c r="D100" s="117"/>
      <c r="E100" s="9" t="s">
        <v>10</v>
      </c>
      <c r="F100" s="139"/>
      <c r="G100" s="140"/>
      <c r="H100" s="140"/>
      <c r="I100" s="140"/>
      <c r="J100" s="140"/>
      <c r="K100" s="140"/>
      <c r="L100" s="140"/>
      <c r="M100" s="140"/>
      <c r="N100" s="141"/>
      <c r="O100" s="137"/>
    </row>
    <row r="101" spans="1:15" ht="31.5" x14ac:dyDescent="0.25">
      <c r="A101" s="131"/>
      <c r="B101" s="117"/>
      <c r="C101" s="117"/>
      <c r="D101" s="117"/>
      <c r="E101" s="10" t="s">
        <v>11</v>
      </c>
      <c r="F101" s="80"/>
      <c r="G101" s="33"/>
      <c r="H101" s="33"/>
      <c r="I101" s="79"/>
      <c r="J101" s="33"/>
      <c r="K101" s="79"/>
      <c r="L101" s="33"/>
      <c r="M101" s="79"/>
      <c r="N101" s="33"/>
      <c r="O101" s="137"/>
    </row>
    <row r="102" spans="1:15" ht="31.5" x14ac:dyDescent="0.25">
      <c r="A102" s="131"/>
      <c r="B102" s="117"/>
      <c r="C102" s="117"/>
      <c r="D102" s="117"/>
      <c r="E102" s="11" t="s">
        <v>12</v>
      </c>
      <c r="F102" s="80">
        <v>0</v>
      </c>
      <c r="G102" s="33">
        <v>0</v>
      </c>
      <c r="H102" s="33">
        <v>0</v>
      </c>
      <c r="I102" s="79">
        <v>0</v>
      </c>
      <c r="J102" s="33">
        <v>0</v>
      </c>
      <c r="K102" s="79">
        <v>0</v>
      </c>
      <c r="L102" s="33">
        <v>0</v>
      </c>
      <c r="M102" s="85">
        <v>0</v>
      </c>
      <c r="N102" s="68">
        <v>0</v>
      </c>
      <c r="O102" s="137"/>
    </row>
    <row r="103" spans="1:15" ht="47.25" x14ac:dyDescent="0.25">
      <c r="A103" s="131"/>
      <c r="B103" s="117"/>
      <c r="C103" s="117"/>
      <c r="D103" s="117"/>
      <c r="E103" s="12" t="s">
        <v>13</v>
      </c>
      <c r="F103" s="80"/>
      <c r="G103" s="33"/>
      <c r="H103" s="33"/>
      <c r="I103" s="79"/>
      <c r="J103" s="33"/>
      <c r="K103" s="79"/>
      <c r="L103" s="33"/>
      <c r="M103" s="79"/>
      <c r="N103" s="33"/>
      <c r="O103" s="137"/>
    </row>
    <row r="104" spans="1:15" ht="18.75" x14ac:dyDescent="0.25">
      <c r="A104" s="131"/>
      <c r="B104" s="117"/>
      <c r="C104" s="117"/>
      <c r="D104" s="117"/>
      <c r="E104" s="10" t="s">
        <v>14</v>
      </c>
      <c r="F104" s="80">
        <v>10</v>
      </c>
      <c r="G104" s="33">
        <v>0</v>
      </c>
      <c r="H104" s="33">
        <v>0</v>
      </c>
      <c r="I104" s="79">
        <v>0</v>
      </c>
      <c r="J104" s="33">
        <v>0</v>
      </c>
      <c r="K104" s="79">
        <v>10</v>
      </c>
      <c r="L104" s="33">
        <f>K104/F104*100</f>
        <v>100</v>
      </c>
      <c r="M104" s="85">
        <f>K104</f>
        <v>10</v>
      </c>
      <c r="N104" s="33">
        <f>M104/F104*100</f>
        <v>100</v>
      </c>
      <c r="O104" s="137"/>
    </row>
    <row r="105" spans="1:15" ht="31.5" x14ac:dyDescent="0.25">
      <c r="A105" s="132"/>
      <c r="B105" s="118"/>
      <c r="C105" s="118"/>
      <c r="D105" s="118"/>
      <c r="E105" s="12" t="s">
        <v>15</v>
      </c>
      <c r="F105" s="78"/>
      <c r="G105" s="32"/>
      <c r="H105" s="32"/>
      <c r="I105" s="94"/>
      <c r="J105" s="32"/>
      <c r="K105" s="94"/>
      <c r="L105" s="32"/>
      <c r="M105" s="94"/>
      <c r="N105" s="32"/>
      <c r="O105" s="138"/>
    </row>
    <row r="106" spans="1:15" x14ac:dyDescent="0.25">
      <c r="A106" s="123" t="s">
        <v>77</v>
      </c>
      <c r="B106" s="124"/>
      <c r="C106" s="124"/>
      <c r="D106" s="124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26"/>
    </row>
    <row r="107" spans="1:15" ht="18.75" x14ac:dyDescent="0.25">
      <c r="A107" s="130" t="s">
        <v>74</v>
      </c>
      <c r="B107" s="116" t="s">
        <v>76</v>
      </c>
      <c r="C107" s="116" t="s">
        <v>24</v>
      </c>
      <c r="D107" s="116" t="s">
        <v>104</v>
      </c>
      <c r="E107" s="8" t="s">
        <v>9</v>
      </c>
      <c r="F107" s="81">
        <f>F109+F110+F111+F112+F113</f>
        <v>224.328</v>
      </c>
      <c r="G107" s="69">
        <v>0</v>
      </c>
      <c r="H107" s="69">
        <v>0</v>
      </c>
      <c r="I107" s="103">
        <f>I109+I110+I111+I112+I113</f>
        <v>0</v>
      </c>
      <c r="J107" s="69">
        <v>0</v>
      </c>
      <c r="K107" s="103">
        <f>K109+K110+K111+K112+K113</f>
        <v>0</v>
      </c>
      <c r="L107" s="69">
        <v>0</v>
      </c>
      <c r="M107" s="103">
        <f>M109+M110+M111+M112+M113</f>
        <v>224.328</v>
      </c>
      <c r="N107" s="33">
        <f>M107/F107*100</f>
        <v>100</v>
      </c>
      <c r="O107" s="136"/>
    </row>
    <row r="108" spans="1:15" ht="18.75" x14ac:dyDescent="0.25">
      <c r="A108" s="131"/>
      <c r="B108" s="117"/>
      <c r="C108" s="117"/>
      <c r="D108" s="117"/>
      <c r="E108" s="9" t="s">
        <v>10</v>
      </c>
      <c r="F108" s="139"/>
      <c r="G108" s="140"/>
      <c r="H108" s="140"/>
      <c r="I108" s="140"/>
      <c r="J108" s="140"/>
      <c r="K108" s="140"/>
      <c r="L108" s="140"/>
      <c r="M108" s="140"/>
      <c r="N108" s="141"/>
      <c r="O108" s="137"/>
    </row>
    <row r="109" spans="1:15" ht="31.5" x14ac:dyDescent="0.25">
      <c r="A109" s="131"/>
      <c r="B109" s="117"/>
      <c r="C109" s="117"/>
      <c r="D109" s="117"/>
      <c r="E109" s="10" t="s">
        <v>11</v>
      </c>
      <c r="F109" s="80"/>
      <c r="G109" s="33"/>
      <c r="H109" s="33"/>
      <c r="I109" s="79"/>
      <c r="J109" s="33"/>
      <c r="K109" s="79"/>
      <c r="L109" s="33"/>
      <c r="M109" s="79"/>
      <c r="N109" s="33"/>
      <c r="O109" s="137"/>
    </row>
    <row r="110" spans="1:15" ht="31.5" x14ac:dyDescent="0.25">
      <c r="A110" s="131"/>
      <c r="B110" s="117"/>
      <c r="C110" s="117"/>
      <c r="D110" s="117"/>
      <c r="E110" s="11" t="s">
        <v>12</v>
      </c>
      <c r="F110" s="80">
        <v>0</v>
      </c>
      <c r="G110" s="33">
        <v>0</v>
      </c>
      <c r="H110" s="33">
        <v>0</v>
      </c>
      <c r="I110" s="79">
        <v>0</v>
      </c>
      <c r="J110" s="33">
        <v>0</v>
      </c>
      <c r="K110" s="79">
        <v>0</v>
      </c>
      <c r="L110" s="33">
        <v>0</v>
      </c>
      <c r="M110" s="85">
        <v>0</v>
      </c>
      <c r="N110" s="33">
        <v>0</v>
      </c>
      <c r="O110" s="137"/>
    </row>
    <row r="111" spans="1:15" ht="47.25" x14ac:dyDescent="0.25">
      <c r="A111" s="131"/>
      <c r="B111" s="117"/>
      <c r="C111" s="117"/>
      <c r="D111" s="117"/>
      <c r="E111" s="12" t="s">
        <v>13</v>
      </c>
      <c r="F111" s="80"/>
      <c r="G111" s="33"/>
      <c r="H111" s="33"/>
      <c r="I111" s="79"/>
      <c r="J111" s="33"/>
      <c r="K111" s="79"/>
      <c r="L111" s="33"/>
      <c r="M111" s="79"/>
      <c r="N111" s="33"/>
      <c r="O111" s="137"/>
    </row>
    <row r="112" spans="1:15" ht="18.75" x14ac:dyDescent="0.25">
      <c r="A112" s="131"/>
      <c r="B112" s="117"/>
      <c r="C112" s="117"/>
      <c r="D112" s="117"/>
      <c r="E112" s="10" t="s">
        <v>14</v>
      </c>
      <c r="F112" s="80">
        <v>224.328</v>
      </c>
      <c r="G112" s="33">
        <v>0</v>
      </c>
      <c r="H112" s="33">
        <v>0</v>
      </c>
      <c r="I112" s="79">
        <v>0</v>
      </c>
      <c r="J112" s="33">
        <v>0</v>
      </c>
      <c r="K112" s="79">
        <v>0</v>
      </c>
      <c r="L112" s="33">
        <v>0</v>
      </c>
      <c r="M112" s="85">
        <f>194.4+7.43+22.498</f>
        <v>224.328</v>
      </c>
      <c r="N112" s="33">
        <f>M112/F112*100</f>
        <v>100</v>
      </c>
      <c r="O112" s="137"/>
    </row>
    <row r="113" spans="1:15" ht="62.45" customHeight="1" x14ac:dyDescent="0.25">
      <c r="A113" s="132"/>
      <c r="B113" s="118"/>
      <c r="C113" s="118"/>
      <c r="D113" s="118"/>
      <c r="E113" s="12" t="s">
        <v>15</v>
      </c>
      <c r="F113" s="78"/>
      <c r="G113" s="32"/>
      <c r="H113" s="32"/>
      <c r="I113" s="94"/>
      <c r="J113" s="32"/>
      <c r="K113" s="94"/>
      <c r="L113" s="32"/>
      <c r="M113" s="94"/>
      <c r="N113" s="32"/>
      <c r="O113" s="138"/>
    </row>
    <row r="114" spans="1:15" ht="35.25" customHeight="1" x14ac:dyDescent="0.25">
      <c r="A114" s="123" t="s">
        <v>95</v>
      </c>
      <c r="B114" s="124"/>
      <c r="C114" s="124"/>
      <c r="D114" s="124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26"/>
    </row>
    <row r="115" spans="1:15" ht="31.5" x14ac:dyDescent="0.3">
      <c r="A115" s="174" t="s">
        <v>16</v>
      </c>
      <c r="B115" s="175"/>
      <c r="C115" s="175"/>
      <c r="D115" s="176"/>
      <c r="E115" s="63" t="s">
        <v>17</v>
      </c>
      <c r="F115" s="87">
        <f>F107+F99+F91+F83+F75+F67+F59+F51+F43+F35+F27</f>
        <v>831.70664999999997</v>
      </c>
      <c r="G115" s="70">
        <f>G19</f>
        <v>23.778649999999999</v>
      </c>
      <c r="H115" s="71">
        <f>G115/F115*100</f>
        <v>2.8590188619989991</v>
      </c>
      <c r="I115" s="77">
        <v>129.779</v>
      </c>
      <c r="J115" s="71">
        <f>I115/F115*100</f>
        <v>15.603939201399916</v>
      </c>
      <c r="K115" s="99">
        <f>K107+K99+K91+K83+K75+K67+K59+K51+K43+K35+K27</f>
        <v>357.01367999999997</v>
      </c>
      <c r="L115" s="71">
        <f>K115/F115*100</f>
        <v>42.925432903536361</v>
      </c>
      <c r="M115" s="87">
        <f>M19</f>
        <v>831.70668000000001</v>
      </c>
      <c r="N115" s="71">
        <f>M115/F115*100</f>
        <v>100.00000360704102</v>
      </c>
      <c r="O115" s="167"/>
    </row>
    <row r="116" spans="1:15" ht="18.75" x14ac:dyDescent="0.3">
      <c r="A116" s="177"/>
      <c r="B116" s="178"/>
      <c r="C116" s="178"/>
      <c r="D116" s="179"/>
      <c r="E116" s="13" t="s">
        <v>10</v>
      </c>
      <c r="F116" s="171"/>
      <c r="G116" s="172"/>
      <c r="H116" s="172"/>
      <c r="I116" s="172"/>
      <c r="J116" s="172"/>
      <c r="K116" s="172"/>
      <c r="L116" s="172"/>
      <c r="M116" s="172"/>
      <c r="N116" s="173"/>
      <c r="O116" s="168"/>
    </row>
    <row r="117" spans="1:15" ht="31.5" x14ac:dyDescent="0.3">
      <c r="A117" s="177"/>
      <c r="B117" s="178"/>
      <c r="C117" s="178"/>
      <c r="D117" s="179"/>
      <c r="E117" s="64" t="s">
        <v>11</v>
      </c>
      <c r="F117" s="88">
        <f t="shared" ref="F117:G121" si="4">F21</f>
        <v>0</v>
      </c>
      <c r="G117" s="73">
        <f t="shared" si="4"/>
        <v>0</v>
      </c>
      <c r="H117" s="73"/>
      <c r="I117" s="88">
        <f>I21</f>
        <v>0</v>
      </c>
      <c r="J117" s="73"/>
      <c r="K117" s="88">
        <f>K21</f>
        <v>0</v>
      </c>
      <c r="L117" s="73"/>
      <c r="M117" s="88">
        <f>M21</f>
        <v>0</v>
      </c>
      <c r="N117" s="73"/>
      <c r="O117" s="168"/>
    </row>
    <row r="118" spans="1:15" ht="31.5" x14ac:dyDescent="0.3">
      <c r="A118" s="177"/>
      <c r="B118" s="178"/>
      <c r="C118" s="178"/>
      <c r="D118" s="179"/>
      <c r="E118" s="36" t="s">
        <v>12</v>
      </c>
      <c r="F118" s="77">
        <f>F110+F102+F94+F86+F78+F70+F62+F54+F46+F38+F30</f>
        <v>356.2</v>
      </c>
      <c r="G118" s="72">
        <f t="shared" si="4"/>
        <v>0</v>
      </c>
      <c r="H118" s="74">
        <f>G118/F118*100</f>
        <v>0</v>
      </c>
      <c r="I118" s="88">
        <f>I110++I102+I94+I86+I78+I70+I62+I54+I46+I38+I30</f>
        <v>25.5</v>
      </c>
      <c r="J118" s="75">
        <v>0</v>
      </c>
      <c r="K118" s="87">
        <f>K110+K102+K94+K86+K78+K70+K62+K54+K46+K38+K30</f>
        <v>192.48502999999999</v>
      </c>
      <c r="L118" s="75">
        <v>0</v>
      </c>
      <c r="M118" s="87">
        <f>M110+M102+M94+M86+M78+M70+M62+M54+M46+M38+M30</f>
        <v>356.20003000000003</v>
      </c>
      <c r="N118" s="74">
        <f>M118/F118*100</f>
        <v>100.00000842223471</v>
      </c>
      <c r="O118" s="168"/>
    </row>
    <row r="119" spans="1:15" ht="47.25" x14ac:dyDescent="0.3">
      <c r="A119" s="177"/>
      <c r="B119" s="178"/>
      <c r="C119" s="178"/>
      <c r="D119" s="179"/>
      <c r="E119" s="36" t="s">
        <v>13</v>
      </c>
      <c r="F119" s="88">
        <f t="shared" si="4"/>
        <v>0</v>
      </c>
      <c r="G119" s="73">
        <f t="shared" si="4"/>
        <v>0</v>
      </c>
      <c r="H119" s="73"/>
      <c r="I119" s="88">
        <f>I23</f>
        <v>0</v>
      </c>
      <c r="J119" s="73"/>
      <c r="K119" s="88">
        <f>K23</f>
        <v>0</v>
      </c>
      <c r="L119" s="73"/>
      <c r="M119" s="88">
        <v>0</v>
      </c>
      <c r="N119" s="73"/>
      <c r="O119" s="168"/>
    </row>
    <row r="120" spans="1:15" ht="18.75" x14ac:dyDescent="0.3">
      <c r="A120" s="177"/>
      <c r="B120" s="178"/>
      <c r="C120" s="178"/>
      <c r="D120" s="179"/>
      <c r="E120" s="64" t="s">
        <v>14</v>
      </c>
      <c r="F120" s="77">
        <f>F112+F104+F96+F88+F80+F72+F64+F56+F48+F40+F32</f>
        <v>475.50664999999992</v>
      </c>
      <c r="G120" s="72">
        <f t="shared" si="4"/>
        <v>23.778649999999999</v>
      </c>
      <c r="H120" s="74">
        <f>G120/F120*100</f>
        <v>5.0006976768884313</v>
      </c>
      <c r="I120" s="88">
        <f>I112+I104+I96+I88+I80+I72+I64+I56+I48+I40+I32</f>
        <v>104.27865</v>
      </c>
      <c r="J120" s="74">
        <f>I120/F120*100</f>
        <v>21.930008760129859</v>
      </c>
      <c r="K120" s="87">
        <f>K112+K104+K96+K88+K80+K72+K64+K56+K48+K40+K32</f>
        <v>164.52864999999997</v>
      </c>
      <c r="L120" s="74">
        <f>K120/F120*100</f>
        <v>34.60070432243166</v>
      </c>
      <c r="M120" s="87">
        <f>M112+M104+M96+M88+M80+M72+M64+M56+M48+M40+M32</f>
        <v>475.50664999999992</v>
      </c>
      <c r="N120" s="74">
        <f>M120/F120*100</f>
        <v>100</v>
      </c>
      <c r="O120" s="168"/>
    </row>
    <row r="121" spans="1:15" ht="31.5" x14ac:dyDescent="0.3">
      <c r="A121" s="180"/>
      <c r="B121" s="181"/>
      <c r="C121" s="181"/>
      <c r="D121" s="182"/>
      <c r="E121" s="36" t="s">
        <v>15</v>
      </c>
      <c r="F121" s="88">
        <f t="shared" si="4"/>
        <v>0</v>
      </c>
      <c r="G121" s="73">
        <f t="shared" si="4"/>
        <v>0</v>
      </c>
      <c r="H121" s="73"/>
      <c r="I121" s="88">
        <f>I25</f>
        <v>0</v>
      </c>
      <c r="J121" s="73"/>
      <c r="K121" s="88">
        <f>K25</f>
        <v>0</v>
      </c>
      <c r="L121" s="73"/>
      <c r="M121" s="88">
        <f>M25</f>
        <v>0</v>
      </c>
      <c r="N121" s="73"/>
      <c r="O121" s="169"/>
    </row>
    <row r="122" spans="1:15" x14ac:dyDescent="0.25">
      <c r="A122" s="14"/>
      <c r="B122" s="14"/>
      <c r="C122" s="14"/>
      <c r="D122" s="14"/>
      <c r="E122" s="14"/>
      <c r="F122" s="89"/>
      <c r="G122" s="14"/>
      <c r="H122" s="14"/>
      <c r="I122" s="95"/>
      <c r="J122" s="14"/>
      <c r="K122" s="95"/>
      <c r="L122" s="14"/>
      <c r="M122" s="95"/>
      <c r="N122" s="14"/>
      <c r="O122" s="14"/>
    </row>
    <row r="123" spans="1:15" x14ac:dyDescent="0.25">
      <c r="A123" s="14"/>
      <c r="B123" s="14"/>
      <c r="C123" s="14"/>
      <c r="D123" s="14"/>
      <c r="E123" s="14"/>
      <c r="F123" s="89"/>
      <c r="G123" s="14"/>
      <c r="H123" s="14"/>
      <c r="I123" s="95"/>
      <c r="J123" s="14"/>
      <c r="K123" s="95"/>
      <c r="L123" s="14"/>
      <c r="M123" s="95"/>
      <c r="N123" s="14"/>
      <c r="O123" s="14"/>
    </row>
    <row r="124" spans="1:15" ht="31.5" x14ac:dyDescent="0.25">
      <c r="A124" s="14"/>
      <c r="B124" s="15" t="s">
        <v>18</v>
      </c>
      <c r="C124" s="16"/>
      <c r="D124" s="17"/>
      <c r="E124" s="18"/>
      <c r="F124" s="90"/>
      <c r="G124" s="14"/>
      <c r="H124" s="14"/>
      <c r="I124" s="95"/>
      <c r="J124" s="14"/>
      <c r="K124" s="95"/>
      <c r="L124" s="14"/>
      <c r="M124" s="113"/>
      <c r="N124" s="14"/>
      <c r="O124" s="14"/>
    </row>
    <row r="125" spans="1:15" x14ac:dyDescent="0.25">
      <c r="A125" s="14"/>
      <c r="B125" s="14"/>
      <c r="C125" s="115" t="s">
        <v>105</v>
      </c>
      <c r="D125" s="19"/>
      <c r="E125" s="19"/>
      <c r="F125" s="91" t="s">
        <v>106</v>
      </c>
      <c r="G125" s="14"/>
      <c r="H125" s="14"/>
      <c r="I125" s="95"/>
      <c r="J125" s="14"/>
      <c r="K125" s="95"/>
      <c r="L125" s="14"/>
      <c r="M125" s="95"/>
      <c r="N125" s="14"/>
      <c r="O125" s="14"/>
    </row>
    <row r="126" spans="1:15" x14ac:dyDescent="0.25">
      <c r="A126" s="14"/>
      <c r="B126" s="227" t="s">
        <v>28</v>
      </c>
      <c r="C126" s="227"/>
      <c r="D126" s="227"/>
      <c r="E126" s="227"/>
      <c r="F126" s="227"/>
      <c r="G126" s="14"/>
      <c r="H126" s="14"/>
      <c r="I126" s="95"/>
      <c r="J126" s="14"/>
      <c r="K126" s="95"/>
      <c r="L126" s="14"/>
      <c r="M126" s="95"/>
      <c r="N126" s="14"/>
      <c r="O126" s="14"/>
    </row>
    <row r="127" spans="1:15" x14ac:dyDescent="0.25">
      <c r="A127" s="14"/>
      <c r="B127" s="19" t="s">
        <v>29</v>
      </c>
      <c r="C127" s="19"/>
      <c r="D127" s="19"/>
      <c r="E127" s="19"/>
      <c r="F127" s="91"/>
      <c r="G127" s="20"/>
      <c r="H127" s="20"/>
      <c r="I127" s="96"/>
      <c r="J127" s="14"/>
      <c r="K127" s="95"/>
      <c r="L127" s="14"/>
      <c r="M127" s="95"/>
      <c r="N127" s="14"/>
      <c r="O127" s="14"/>
    </row>
    <row r="128" spans="1:15" x14ac:dyDescent="0.25">
      <c r="A128" s="14"/>
      <c r="B128" s="19" t="s">
        <v>58</v>
      </c>
      <c r="C128" s="170" t="s">
        <v>39</v>
      </c>
      <c r="D128" s="170"/>
      <c r="E128" s="170"/>
      <c r="F128" s="90" t="s">
        <v>41</v>
      </c>
      <c r="G128" s="21"/>
      <c r="H128" s="21"/>
      <c r="I128" s="97"/>
      <c r="J128" s="22"/>
      <c r="K128" s="95"/>
      <c r="L128" s="14"/>
      <c r="M128" s="95"/>
      <c r="N128" s="14"/>
      <c r="O128" s="14"/>
    </row>
    <row r="129" spans="1:15" x14ac:dyDescent="0.25">
      <c r="A129" s="14"/>
      <c r="B129" s="20" t="s">
        <v>40</v>
      </c>
      <c r="C129" s="14"/>
      <c r="D129" s="14"/>
      <c r="E129" s="14"/>
      <c r="F129" s="89"/>
      <c r="G129" s="14"/>
      <c r="H129" s="14"/>
      <c r="I129" s="95"/>
      <c r="J129" s="14"/>
      <c r="K129" s="95"/>
      <c r="L129" s="14"/>
      <c r="M129" s="95"/>
      <c r="N129" s="14"/>
      <c r="O129" s="14"/>
    </row>
    <row r="130" spans="1:15" x14ac:dyDescent="0.25">
      <c r="A130" s="14"/>
      <c r="B130" s="20"/>
      <c r="C130" s="14"/>
      <c r="D130" s="14"/>
      <c r="E130" s="14"/>
      <c r="F130" s="89"/>
      <c r="G130" s="14"/>
      <c r="H130" s="14"/>
      <c r="I130" s="95"/>
      <c r="J130" s="14"/>
      <c r="K130" s="95"/>
      <c r="L130" s="14"/>
      <c r="M130" s="95"/>
      <c r="N130" s="14"/>
      <c r="O130" s="14"/>
    </row>
    <row r="131" spans="1:15" x14ac:dyDescent="0.25">
      <c r="A131" s="14"/>
      <c r="B131" s="20" t="s">
        <v>30</v>
      </c>
      <c r="C131" s="20"/>
      <c r="D131" s="16"/>
      <c r="E131" s="17"/>
      <c r="F131" s="92" t="s">
        <v>31</v>
      </c>
      <c r="G131" s="14"/>
      <c r="H131" s="14"/>
      <c r="I131" s="95"/>
      <c r="J131" s="14"/>
      <c r="K131" s="95"/>
      <c r="L131" s="14"/>
      <c r="M131" s="95"/>
      <c r="N131" s="14"/>
      <c r="O131" s="14"/>
    </row>
    <row r="132" spans="1:15" x14ac:dyDescent="0.25">
      <c r="A132" s="14"/>
      <c r="B132" s="228" t="s">
        <v>32</v>
      </c>
      <c r="C132" s="20"/>
      <c r="D132" s="19" t="s">
        <v>107</v>
      </c>
      <c r="E132" s="19" t="s">
        <v>108</v>
      </c>
      <c r="F132" s="89"/>
      <c r="G132" s="14"/>
      <c r="H132" s="14"/>
      <c r="I132" s="95"/>
      <c r="J132" s="14"/>
      <c r="K132" s="95"/>
      <c r="L132" s="14"/>
      <c r="M132" s="95"/>
      <c r="N132" s="14"/>
      <c r="O132" s="14"/>
    </row>
    <row r="133" spans="1:15" x14ac:dyDescent="0.25">
      <c r="A133" s="14"/>
      <c r="B133" s="20"/>
      <c r="C133" s="20"/>
      <c r="D133" s="115"/>
      <c r="E133" s="115"/>
      <c r="F133" s="89"/>
      <c r="G133" s="14"/>
      <c r="H133" s="14"/>
      <c r="I133" s="95"/>
      <c r="J133" s="14"/>
      <c r="K133" s="95"/>
      <c r="L133" s="14"/>
      <c r="M133" s="95"/>
      <c r="N133" s="14"/>
      <c r="O133" s="14"/>
    </row>
    <row r="134" spans="1:15" x14ac:dyDescent="0.25">
      <c r="A134" s="14"/>
      <c r="B134" s="20" t="s">
        <v>30</v>
      </c>
      <c r="C134" s="20"/>
      <c r="D134" s="114"/>
      <c r="E134" s="17"/>
      <c r="F134" s="92" t="s">
        <v>110</v>
      </c>
      <c r="G134" s="14"/>
      <c r="H134" s="14"/>
      <c r="I134" s="95"/>
      <c r="J134" s="14"/>
      <c r="K134" s="95"/>
      <c r="L134" s="14"/>
      <c r="M134" s="95"/>
      <c r="N134" s="14"/>
      <c r="O134" s="14"/>
    </row>
    <row r="135" spans="1:15" x14ac:dyDescent="0.25">
      <c r="A135" s="14"/>
      <c r="B135" s="228" t="s">
        <v>109</v>
      </c>
      <c r="C135" s="20"/>
      <c r="D135" s="115" t="s">
        <v>107</v>
      </c>
      <c r="E135" s="115" t="s">
        <v>108</v>
      </c>
      <c r="F135" s="89"/>
      <c r="G135" s="14"/>
      <c r="H135" s="14"/>
      <c r="I135" s="95"/>
      <c r="J135" s="14"/>
      <c r="K135" s="95"/>
      <c r="L135" s="14"/>
      <c r="M135" s="95"/>
      <c r="N135" s="14"/>
      <c r="O135" s="14"/>
    </row>
    <row r="136" spans="1:15" x14ac:dyDescent="0.25">
      <c r="A136" s="14"/>
      <c r="B136" s="14"/>
      <c r="C136" s="14"/>
      <c r="D136" s="14"/>
      <c r="E136" s="14"/>
      <c r="F136" s="89"/>
      <c r="G136" s="14"/>
      <c r="H136" s="14"/>
      <c r="I136" s="95"/>
      <c r="J136" s="14"/>
      <c r="K136" s="95"/>
      <c r="L136" s="14"/>
      <c r="M136" s="95"/>
      <c r="N136" s="14"/>
      <c r="O136" s="14"/>
    </row>
    <row r="137" spans="1:15" x14ac:dyDescent="0.25">
      <c r="A137" s="14"/>
      <c r="B137" s="14"/>
      <c r="C137" s="14"/>
      <c r="D137" s="14"/>
      <c r="E137" s="14"/>
      <c r="F137" s="89"/>
      <c r="G137" s="14"/>
      <c r="H137" s="14"/>
      <c r="I137" s="95"/>
      <c r="J137" s="14"/>
      <c r="K137" s="95"/>
      <c r="L137" s="14"/>
      <c r="M137" s="95"/>
      <c r="N137" s="14"/>
      <c r="O137" s="14"/>
    </row>
    <row r="138" spans="1:15" x14ac:dyDescent="0.25">
      <c r="A138" s="14"/>
      <c r="B138" s="14"/>
      <c r="C138" s="14"/>
      <c r="D138" s="14"/>
      <c r="E138" s="14"/>
      <c r="F138" s="89"/>
      <c r="G138" s="14"/>
      <c r="H138" s="14"/>
      <c r="I138" s="95"/>
      <c r="J138" s="14"/>
      <c r="K138" s="95"/>
      <c r="L138" s="14"/>
      <c r="M138" s="95"/>
      <c r="N138" s="14"/>
      <c r="O138" s="14"/>
    </row>
    <row r="139" spans="1:15" x14ac:dyDescent="0.25">
      <c r="A139" s="14"/>
      <c r="B139" s="14"/>
      <c r="C139" s="14"/>
      <c r="D139" s="14"/>
      <c r="E139" s="14"/>
      <c r="F139" s="89"/>
      <c r="G139" s="14"/>
      <c r="H139" s="14"/>
      <c r="I139" s="95"/>
      <c r="J139" s="14"/>
      <c r="K139" s="95"/>
      <c r="L139" s="14"/>
      <c r="M139" s="95"/>
      <c r="N139" s="14"/>
      <c r="O139" s="14"/>
    </row>
    <row r="140" spans="1:15" x14ac:dyDescent="0.25">
      <c r="A140" s="14"/>
      <c r="B140" s="14"/>
      <c r="C140" s="14"/>
      <c r="D140" s="14"/>
      <c r="E140" s="14"/>
      <c r="F140" s="89"/>
      <c r="G140" s="14"/>
      <c r="H140" s="14"/>
      <c r="I140" s="95"/>
      <c r="J140" s="14"/>
      <c r="K140" s="95"/>
      <c r="L140" s="14"/>
      <c r="M140" s="95"/>
      <c r="N140" s="14"/>
      <c r="O140" s="14"/>
    </row>
    <row r="141" spans="1:15" x14ac:dyDescent="0.25">
      <c r="A141" s="14"/>
      <c r="B141" s="14"/>
      <c r="C141" s="14"/>
      <c r="D141" s="14"/>
      <c r="E141" s="14"/>
      <c r="F141" s="89"/>
      <c r="G141" s="14"/>
      <c r="H141" s="14"/>
      <c r="I141" s="95"/>
      <c r="J141" s="14"/>
      <c r="K141" s="95"/>
      <c r="L141" s="14"/>
      <c r="M141" s="95"/>
      <c r="N141" s="14"/>
      <c r="O141" s="14"/>
    </row>
    <row r="142" spans="1:15" x14ac:dyDescent="0.25">
      <c r="A142" s="14"/>
      <c r="B142" s="14"/>
      <c r="C142" s="14"/>
      <c r="D142" s="14"/>
      <c r="E142" s="14"/>
      <c r="F142" s="89"/>
      <c r="G142" s="14"/>
      <c r="H142" s="14"/>
      <c r="I142" s="95"/>
      <c r="J142" s="14"/>
      <c r="K142" s="95"/>
      <c r="L142" s="14"/>
      <c r="M142" s="95"/>
      <c r="N142" s="14"/>
      <c r="O142" s="14"/>
    </row>
    <row r="143" spans="1:15" x14ac:dyDescent="0.25">
      <c r="A143" s="14"/>
      <c r="B143" s="14"/>
      <c r="C143" s="14"/>
      <c r="D143" s="14"/>
      <c r="E143" s="14"/>
      <c r="F143" s="89"/>
      <c r="G143" s="14"/>
      <c r="H143" s="14"/>
      <c r="I143" s="95"/>
      <c r="J143" s="14"/>
      <c r="K143" s="95"/>
      <c r="L143" s="14"/>
      <c r="M143" s="95"/>
      <c r="N143" s="14"/>
      <c r="O143" s="14"/>
    </row>
    <row r="144" spans="1:15" x14ac:dyDescent="0.25">
      <c r="A144" s="14"/>
      <c r="B144" s="14"/>
      <c r="C144" s="14"/>
      <c r="D144" s="14"/>
      <c r="E144" s="14"/>
      <c r="F144" s="89"/>
      <c r="G144" s="14"/>
      <c r="H144" s="14"/>
      <c r="I144" s="95"/>
      <c r="J144" s="14"/>
      <c r="K144" s="95"/>
      <c r="L144" s="14"/>
      <c r="M144" s="95"/>
      <c r="N144" s="14"/>
      <c r="O144" s="14"/>
    </row>
    <row r="145" spans="1:15" x14ac:dyDescent="0.25">
      <c r="A145" s="14"/>
      <c r="B145" s="14"/>
      <c r="C145" s="14"/>
      <c r="D145" s="14"/>
      <c r="E145" s="14"/>
      <c r="F145" s="89"/>
      <c r="G145" s="14"/>
      <c r="H145" s="14"/>
      <c r="I145" s="95"/>
      <c r="J145" s="14"/>
      <c r="K145" s="95"/>
      <c r="L145" s="14"/>
      <c r="M145" s="95"/>
      <c r="N145" s="14"/>
      <c r="O145" s="14"/>
    </row>
    <row r="146" spans="1:15" x14ac:dyDescent="0.25">
      <c r="A146" s="14"/>
      <c r="B146" s="14"/>
      <c r="C146" s="14"/>
      <c r="D146" s="14"/>
      <c r="E146" s="14"/>
      <c r="F146" s="89"/>
      <c r="G146" s="14"/>
      <c r="H146" s="14"/>
      <c r="I146" s="95"/>
      <c r="J146" s="14"/>
      <c r="K146" s="95"/>
      <c r="L146" s="14"/>
      <c r="M146" s="95"/>
      <c r="N146" s="14"/>
      <c r="O146" s="14"/>
    </row>
    <row r="147" spans="1:15" x14ac:dyDescent="0.25">
      <c r="A147" s="14"/>
      <c r="B147" s="14"/>
      <c r="C147" s="14"/>
      <c r="D147" s="14"/>
      <c r="E147" s="14"/>
      <c r="F147" s="89"/>
      <c r="G147" s="14"/>
      <c r="H147" s="14"/>
      <c r="I147" s="95"/>
      <c r="J147" s="14"/>
      <c r="K147" s="95"/>
      <c r="L147" s="14"/>
      <c r="M147" s="95"/>
      <c r="N147" s="14"/>
      <c r="O147" s="14"/>
    </row>
    <row r="148" spans="1:15" x14ac:dyDescent="0.25">
      <c r="A148" s="14"/>
      <c r="B148" s="14"/>
      <c r="C148" s="14"/>
      <c r="D148" s="14"/>
      <c r="E148" s="14"/>
      <c r="F148" s="89"/>
      <c r="G148" s="14"/>
      <c r="H148" s="14"/>
      <c r="I148" s="95"/>
      <c r="J148" s="14"/>
      <c r="K148" s="95"/>
      <c r="L148" s="14"/>
      <c r="M148" s="95"/>
      <c r="N148" s="14"/>
      <c r="O148" s="14"/>
    </row>
    <row r="149" spans="1:15" x14ac:dyDescent="0.25">
      <c r="A149" s="14"/>
      <c r="B149" s="14"/>
      <c r="C149" s="14"/>
      <c r="D149" s="14"/>
      <c r="E149" s="14"/>
      <c r="F149" s="89"/>
      <c r="G149" s="14"/>
      <c r="H149" s="14"/>
      <c r="I149" s="95"/>
      <c r="J149" s="14"/>
      <c r="K149" s="95"/>
      <c r="L149" s="14"/>
      <c r="M149" s="95"/>
      <c r="N149" s="14"/>
      <c r="O149" s="14"/>
    </row>
    <row r="150" spans="1:15" x14ac:dyDescent="0.25">
      <c r="A150" s="14"/>
      <c r="B150" s="14"/>
      <c r="C150" s="14"/>
      <c r="D150" s="14"/>
      <c r="E150" s="14"/>
      <c r="F150" s="89"/>
      <c r="G150" s="14"/>
      <c r="H150" s="14"/>
      <c r="I150" s="95"/>
      <c r="J150" s="14"/>
      <c r="K150" s="95"/>
      <c r="L150" s="14"/>
      <c r="M150" s="95"/>
      <c r="N150" s="14"/>
      <c r="O150" s="14"/>
    </row>
    <row r="151" spans="1:15" x14ac:dyDescent="0.25">
      <c r="A151" s="14"/>
      <c r="B151" s="14"/>
      <c r="C151" s="14"/>
      <c r="D151" s="14"/>
      <c r="E151" s="14"/>
      <c r="F151" s="89"/>
      <c r="G151" s="14"/>
      <c r="H151" s="14"/>
      <c r="I151" s="95"/>
      <c r="J151" s="14"/>
      <c r="K151" s="95"/>
      <c r="L151" s="14"/>
      <c r="M151" s="95"/>
      <c r="N151" s="14"/>
      <c r="O151" s="14"/>
    </row>
    <row r="152" spans="1:15" x14ac:dyDescent="0.25">
      <c r="A152" s="14"/>
      <c r="B152" s="14"/>
      <c r="C152" s="14"/>
      <c r="D152" s="14"/>
      <c r="E152" s="14"/>
      <c r="F152" s="89"/>
      <c r="G152" s="14"/>
      <c r="H152" s="14"/>
      <c r="I152" s="95"/>
      <c r="J152" s="14"/>
      <c r="K152" s="95"/>
      <c r="L152" s="14"/>
      <c r="M152" s="95"/>
      <c r="N152" s="14"/>
      <c r="O152" s="14"/>
    </row>
    <row r="153" spans="1:15" x14ac:dyDescent="0.25">
      <c r="A153" s="14"/>
      <c r="B153" s="14"/>
      <c r="C153" s="14"/>
      <c r="D153" s="14"/>
      <c r="E153" s="14"/>
      <c r="F153" s="89"/>
      <c r="G153" s="14"/>
      <c r="H153" s="14"/>
      <c r="I153" s="95"/>
      <c r="J153" s="14"/>
      <c r="K153" s="95"/>
      <c r="L153" s="14"/>
      <c r="M153" s="95"/>
      <c r="N153" s="14"/>
      <c r="O153" s="14"/>
    </row>
    <row r="154" spans="1:15" x14ac:dyDescent="0.25">
      <c r="A154" s="14"/>
      <c r="B154" s="14"/>
      <c r="C154" s="14"/>
      <c r="D154" s="14"/>
      <c r="E154" s="14"/>
      <c r="F154" s="89"/>
      <c r="G154" s="14"/>
      <c r="H154" s="14"/>
      <c r="I154" s="95"/>
      <c r="J154" s="14"/>
      <c r="K154" s="95"/>
      <c r="L154" s="14"/>
      <c r="M154" s="95"/>
      <c r="N154" s="14"/>
      <c r="O154" s="14"/>
    </row>
    <row r="155" spans="1:15" x14ac:dyDescent="0.25">
      <c r="A155" s="14"/>
      <c r="B155" s="14"/>
      <c r="C155" s="14"/>
      <c r="D155" s="14"/>
      <c r="E155" s="14"/>
      <c r="F155" s="89"/>
      <c r="G155" s="14"/>
      <c r="H155" s="14"/>
      <c r="I155" s="95"/>
      <c r="J155" s="14"/>
      <c r="K155" s="95"/>
      <c r="L155" s="14"/>
      <c r="M155" s="95"/>
      <c r="N155" s="14"/>
      <c r="O155" s="14"/>
    </row>
    <row r="156" spans="1:15" x14ac:dyDescent="0.25">
      <c r="A156" s="14"/>
      <c r="B156" s="14"/>
      <c r="C156" s="14"/>
      <c r="D156" s="14"/>
      <c r="E156" s="14"/>
      <c r="F156" s="89"/>
      <c r="G156" s="14"/>
      <c r="H156" s="14"/>
      <c r="I156" s="95"/>
      <c r="J156" s="14"/>
      <c r="K156" s="95"/>
      <c r="L156" s="14"/>
      <c r="M156" s="95"/>
      <c r="N156" s="14"/>
      <c r="O156" s="14"/>
    </row>
    <row r="157" spans="1:15" x14ac:dyDescent="0.25">
      <c r="A157" s="14"/>
      <c r="B157" s="14"/>
      <c r="C157" s="14"/>
      <c r="D157" s="14"/>
      <c r="E157" s="14"/>
      <c r="F157" s="89"/>
      <c r="G157" s="14"/>
      <c r="H157" s="14"/>
      <c r="I157" s="95"/>
      <c r="J157" s="14"/>
      <c r="K157" s="95"/>
      <c r="L157" s="14"/>
      <c r="M157" s="95"/>
      <c r="N157" s="14"/>
      <c r="O157" s="14"/>
    </row>
    <row r="158" spans="1:15" x14ac:dyDescent="0.25">
      <c r="A158" s="14"/>
      <c r="B158" s="14"/>
      <c r="C158" s="14"/>
      <c r="D158" s="14"/>
      <c r="E158" s="14"/>
      <c r="F158" s="89"/>
      <c r="G158" s="14"/>
      <c r="H158" s="14"/>
      <c r="I158" s="95"/>
      <c r="J158" s="14"/>
      <c r="K158" s="95"/>
      <c r="L158" s="14"/>
      <c r="M158" s="95"/>
      <c r="N158" s="14"/>
      <c r="O158" s="14"/>
    </row>
    <row r="159" spans="1:15" x14ac:dyDescent="0.25">
      <c r="A159" s="14"/>
      <c r="B159" s="14"/>
      <c r="C159" s="14"/>
      <c r="D159" s="14"/>
      <c r="E159" s="14"/>
      <c r="F159" s="89"/>
      <c r="G159" s="14"/>
      <c r="H159" s="14"/>
      <c r="I159" s="95"/>
      <c r="J159" s="14"/>
      <c r="K159" s="95"/>
      <c r="L159" s="14"/>
      <c r="M159" s="95"/>
      <c r="N159" s="14"/>
      <c r="O159" s="14"/>
    </row>
    <row r="160" spans="1:15" x14ac:dyDescent="0.25">
      <c r="A160" s="14"/>
      <c r="B160" s="14"/>
      <c r="C160" s="14"/>
      <c r="D160" s="14"/>
      <c r="E160" s="14"/>
      <c r="F160" s="89"/>
      <c r="G160" s="14"/>
      <c r="H160" s="14"/>
      <c r="I160" s="95"/>
      <c r="J160" s="14"/>
      <c r="K160" s="95"/>
      <c r="L160" s="14"/>
      <c r="M160" s="95"/>
      <c r="N160" s="14"/>
      <c r="O160" s="14"/>
    </row>
    <row r="161" spans="1:15" x14ac:dyDescent="0.25">
      <c r="A161" s="14"/>
      <c r="B161" s="14"/>
      <c r="C161" s="14"/>
      <c r="D161" s="14"/>
      <c r="E161" s="14"/>
      <c r="F161" s="89"/>
      <c r="G161" s="14"/>
      <c r="H161" s="14"/>
      <c r="I161" s="95"/>
      <c r="J161" s="14"/>
      <c r="K161" s="95"/>
      <c r="L161" s="14"/>
      <c r="M161" s="95"/>
      <c r="N161" s="14"/>
      <c r="O161" s="14"/>
    </row>
    <row r="162" spans="1:15" x14ac:dyDescent="0.25">
      <c r="A162" s="14"/>
      <c r="B162" s="14"/>
      <c r="C162" s="14"/>
      <c r="D162" s="14"/>
      <c r="E162" s="14"/>
      <c r="F162" s="89"/>
      <c r="G162" s="14"/>
      <c r="H162" s="14"/>
      <c r="I162" s="95"/>
      <c r="J162" s="14"/>
      <c r="K162" s="95"/>
      <c r="L162" s="14"/>
      <c r="M162" s="95"/>
      <c r="N162" s="14"/>
      <c r="O162" s="14"/>
    </row>
    <row r="163" spans="1:15" x14ac:dyDescent="0.25">
      <c r="A163" s="14"/>
      <c r="B163" s="14"/>
      <c r="C163" s="14"/>
      <c r="D163" s="14"/>
      <c r="E163" s="14"/>
      <c r="F163" s="89"/>
      <c r="G163" s="14"/>
      <c r="H163" s="14"/>
      <c r="I163" s="95"/>
      <c r="J163" s="14"/>
      <c r="K163" s="95"/>
      <c r="L163" s="14"/>
      <c r="M163" s="95"/>
      <c r="N163" s="14"/>
      <c r="O163" s="14"/>
    </row>
    <row r="164" spans="1:15" x14ac:dyDescent="0.25">
      <c r="A164" s="14"/>
      <c r="B164" s="14"/>
      <c r="C164" s="14"/>
      <c r="D164" s="14"/>
      <c r="E164" s="14"/>
      <c r="F164" s="89"/>
      <c r="G164" s="14"/>
      <c r="H164" s="14"/>
      <c r="I164" s="95"/>
      <c r="J164" s="14"/>
      <c r="K164" s="95"/>
      <c r="L164" s="14"/>
      <c r="M164" s="95"/>
      <c r="N164" s="14"/>
      <c r="O164" s="14"/>
    </row>
    <row r="165" spans="1:15" x14ac:dyDescent="0.25">
      <c r="A165" s="14"/>
      <c r="B165" s="14"/>
      <c r="C165" s="14"/>
      <c r="D165" s="14"/>
      <c r="E165" s="14"/>
      <c r="F165" s="89"/>
      <c r="G165" s="14"/>
      <c r="H165" s="14"/>
      <c r="I165" s="95"/>
      <c r="J165" s="14"/>
      <c r="K165" s="95"/>
      <c r="L165" s="14"/>
      <c r="M165" s="95"/>
      <c r="N165" s="14"/>
      <c r="O165" s="14"/>
    </row>
    <row r="166" spans="1:15" x14ac:dyDescent="0.25">
      <c r="A166" s="14"/>
      <c r="B166" s="14"/>
      <c r="C166" s="14"/>
      <c r="D166" s="14"/>
      <c r="E166" s="14"/>
      <c r="F166" s="89"/>
      <c r="G166" s="14"/>
      <c r="H166" s="14"/>
      <c r="I166" s="95"/>
      <c r="J166" s="14"/>
      <c r="K166" s="95"/>
      <c r="L166" s="14"/>
      <c r="M166" s="95"/>
      <c r="N166" s="14"/>
      <c r="O166" s="14"/>
    </row>
    <row r="167" spans="1:15" x14ac:dyDescent="0.25">
      <c r="A167" s="14"/>
      <c r="B167" s="14"/>
      <c r="C167" s="14"/>
      <c r="D167" s="14"/>
      <c r="E167" s="14"/>
      <c r="F167" s="89"/>
      <c r="G167" s="14"/>
      <c r="H167" s="14"/>
      <c r="I167" s="95"/>
      <c r="J167" s="14"/>
      <c r="K167" s="95"/>
      <c r="L167" s="14"/>
      <c r="M167" s="95"/>
      <c r="N167" s="14"/>
      <c r="O167" s="14"/>
    </row>
    <row r="168" spans="1:15" x14ac:dyDescent="0.25">
      <c r="A168" s="14"/>
      <c r="B168" s="14"/>
      <c r="C168" s="14"/>
      <c r="D168" s="14"/>
      <c r="E168" s="14"/>
      <c r="F168" s="89"/>
      <c r="G168" s="14"/>
      <c r="H168" s="14"/>
      <c r="I168" s="95"/>
      <c r="J168" s="14"/>
      <c r="K168" s="95"/>
      <c r="L168" s="14"/>
      <c r="M168" s="95"/>
      <c r="N168" s="14"/>
      <c r="O168" s="14"/>
    </row>
    <row r="169" spans="1:15" x14ac:dyDescent="0.25">
      <c r="A169" s="14"/>
      <c r="B169" s="14"/>
      <c r="C169" s="14"/>
      <c r="D169" s="14"/>
      <c r="E169" s="14"/>
      <c r="F169" s="89"/>
      <c r="G169" s="14"/>
      <c r="H169" s="14"/>
      <c r="I169" s="95"/>
      <c r="J169" s="14"/>
      <c r="K169" s="95"/>
      <c r="L169" s="14"/>
      <c r="M169" s="95"/>
      <c r="N169" s="14"/>
      <c r="O169" s="14"/>
    </row>
    <row r="170" spans="1:15" x14ac:dyDescent="0.25">
      <c r="A170" s="14"/>
      <c r="B170" s="14"/>
      <c r="C170" s="14"/>
      <c r="D170" s="14"/>
      <c r="E170" s="14"/>
      <c r="F170" s="89"/>
      <c r="G170" s="14"/>
      <c r="H170" s="14"/>
      <c r="I170" s="95"/>
      <c r="J170" s="14"/>
      <c r="K170" s="95"/>
      <c r="L170" s="14"/>
      <c r="M170" s="95"/>
      <c r="N170" s="14"/>
      <c r="O170" s="14"/>
    </row>
    <row r="171" spans="1:15" x14ac:dyDescent="0.25">
      <c r="A171" s="14"/>
      <c r="B171" s="14"/>
      <c r="C171" s="14"/>
      <c r="D171" s="14"/>
      <c r="E171" s="14"/>
      <c r="F171" s="89"/>
      <c r="G171" s="14"/>
      <c r="H171" s="14"/>
      <c r="I171" s="95"/>
      <c r="J171" s="14"/>
      <c r="K171" s="95"/>
      <c r="L171" s="14"/>
      <c r="M171" s="95"/>
      <c r="N171" s="14"/>
      <c r="O171" s="14"/>
    </row>
    <row r="172" spans="1:15" x14ac:dyDescent="0.25">
      <c r="A172" s="14"/>
      <c r="B172" s="14"/>
      <c r="C172" s="14"/>
      <c r="D172" s="14"/>
      <c r="E172" s="14"/>
      <c r="F172" s="89"/>
      <c r="G172" s="14"/>
      <c r="H172" s="14"/>
      <c r="I172" s="95"/>
      <c r="J172" s="14"/>
      <c r="K172" s="95"/>
      <c r="L172" s="14"/>
      <c r="M172" s="95"/>
      <c r="N172" s="14"/>
      <c r="O172" s="14"/>
    </row>
    <row r="173" spans="1:15" x14ac:dyDescent="0.25">
      <c r="A173" s="14"/>
      <c r="B173" s="14"/>
      <c r="C173" s="14"/>
      <c r="D173" s="14"/>
      <c r="E173" s="14"/>
      <c r="F173" s="89"/>
      <c r="G173" s="14"/>
      <c r="H173" s="14"/>
      <c r="I173" s="95"/>
      <c r="J173" s="14"/>
      <c r="K173" s="95"/>
      <c r="L173" s="14"/>
      <c r="M173" s="95"/>
      <c r="N173" s="14"/>
      <c r="O173" s="14"/>
    </row>
    <row r="174" spans="1:15" x14ac:dyDescent="0.25">
      <c r="A174" s="14"/>
      <c r="B174" s="14"/>
      <c r="C174" s="14"/>
      <c r="D174" s="14"/>
      <c r="E174" s="14"/>
      <c r="F174" s="89"/>
      <c r="G174" s="14"/>
      <c r="H174" s="14"/>
      <c r="I174" s="95"/>
      <c r="J174" s="14"/>
      <c r="K174" s="95"/>
      <c r="L174" s="14"/>
      <c r="M174" s="95"/>
      <c r="N174" s="14"/>
      <c r="O174" s="14"/>
    </row>
    <row r="175" spans="1:15" x14ac:dyDescent="0.25">
      <c r="A175" s="14"/>
      <c r="B175" s="14"/>
      <c r="C175" s="14"/>
      <c r="D175" s="14"/>
      <c r="E175" s="14"/>
      <c r="F175" s="89"/>
      <c r="G175" s="14"/>
      <c r="H175" s="14"/>
      <c r="I175" s="95"/>
      <c r="J175" s="14"/>
      <c r="K175" s="95"/>
      <c r="L175" s="14"/>
      <c r="M175" s="95"/>
      <c r="N175" s="14"/>
      <c r="O175" s="14"/>
    </row>
    <row r="176" spans="1:15" x14ac:dyDescent="0.25">
      <c r="A176" s="14"/>
      <c r="B176" s="14"/>
      <c r="C176" s="14"/>
      <c r="D176" s="14"/>
      <c r="E176" s="14"/>
      <c r="F176" s="89"/>
      <c r="G176" s="14"/>
      <c r="H176" s="14"/>
      <c r="I176" s="95"/>
      <c r="J176" s="14"/>
      <c r="K176" s="95"/>
      <c r="L176" s="14"/>
      <c r="M176" s="95"/>
      <c r="N176" s="14"/>
      <c r="O176" s="14"/>
    </row>
    <row r="177" spans="1:15" x14ac:dyDescent="0.25">
      <c r="A177" s="14"/>
      <c r="B177" s="14"/>
      <c r="C177" s="14"/>
      <c r="D177" s="14"/>
      <c r="E177" s="14"/>
      <c r="F177" s="89"/>
      <c r="G177" s="14"/>
      <c r="H177" s="14"/>
      <c r="I177" s="95"/>
      <c r="J177" s="14"/>
      <c r="K177" s="95"/>
      <c r="L177" s="14"/>
      <c r="M177" s="95"/>
      <c r="N177" s="14"/>
      <c r="O177" s="14"/>
    </row>
    <row r="178" spans="1:15" x14ac:dyDescent="0.25">
      <c r="A178" s="14"/>
      <c r="B178" s="14"/>
      <c r="C178" s="14"/>
      <c r="D178" s="14"/>
      <c r="E178" s="14"/>
      <c r="F178" s="89"/>
      <c r="G178" s="14"/>
      <c r="H178" s="14"/>
      <c r="I178" s="95"/>
      <c r="J178" s="14"/>
      <c r="K178" s="95"/>
      <c r="L178" s="14"/>
      <c r="M178" s="95"/>
      <c r="N178" s="14"/>
      <c r="O178" s="14"/>
    </row>
    <row r="179" spans="1:15" x14ac:dyDescent="0.25">
      <c r="A179" s="14"/>
      <c r="B179" s="14"/>
      <c r="C179" s="14"/>
      <c r="D179" s="14"/>
      <c r="E179" s="14"/>
      <c r="F179" s="89"/>
      <c r="G179" s="14"/>
      <c r="H179" s="14"/>
      <c r="I179" s="95"/>
      <c r="J179" s="14"/>
      <c r="K179" s="95"/>
      <c r="L179" s="14"/>
      <c r="M179" s="95"/>
      <c r="N179" s="14"/>
      <c r="O179" s="14"/>
    </row>
    <row r="180" spans="1:15" x14ac:dyDescent="0.25">
      <c r="A180" s="14"/>
      <c r="B180" s="14"/>
      <c r="C180" s="14"/>
      <c r="D180" s="14"/>
      <c r="E180" s="14"/>
      <c r="F180" s="89"/>
      <c r="G180" s="14"/>
      <c r="H180" s="14"/>
      <c r="I180" s="95"/>
      <c r="J180" s="14"/>
      <c r="K180" s="95"/>
      <c r="L180" s="14"/>
      <c r="M180" s="95"/>
      <c r="N180" s="14"/>
      <c r="O180" s="14"/>
    </row>
    <row r="181" spans="1:15" x14ac:dyDescent="0.25">
      <c r="A181" s="14"/>
      <c r="B181" s="14"/>
      <c r="C181" s="14"/>
      <c r="D181" s="14"/>
      <c r="E181" s="14"/>
      <c r="F181" s="89"/>
      <c r="G181" s="14"/>
      <c r="H181" s="14"/>
      <c r="I181" s="95"/>
      <c r="J181" s="14"/>
      <c r="K181" s="95"/>
      <c r="L181" s="14"/>
      <c r="M181" s="95"/>
      <c r="N181" s="14"/>
      <c r="O181" s="14"/>
    </row>
    <row r="182" spans="1:15" x14ac:dyDescent="0.25">
      <c r="A182" s="14"/>
      <c r="B182" s="14"/>
      <c r="C182" s="14"/>
      <c r="D182" s="14"/>
      <c r="E182" s="14"/>
      <c r="F182" s="89"/>
      <c r="G182" s="14"/>
      <c r="H182" s="14"/>
      <c r="I182" s="95"/>
      <c r="J182" s="14"/>
      <c r="K182" s="95"/>
      <c r="L182" s="14"/>
      <c r="M182" s="95"/>
      <c r="N182" s="14"/>
      <c r="O182" s="14"/>
    </row>
    <row r="183" spans="1:15" x14ac:dyDescent="0.25">
      <c r="A183" s="14"/>
      <c r="B183" s="14"/>
      <c r="C183" s="14"/>
      <c r="D183" s="14"/>
      <c r="E183" s="14"/>
      <c r="F183" s="89"/>
      <c r="G183" s="14"/>
      <c r="H183" s="14"/>
      <c r="I183" s="95"/>
      <c r="J183" s="14"/>
      <c r="K183" s="95"/>
      <c r="L183" s="14"/>
      <c r="M183" s="95"/>
      <c r="N183" s="14"/>
      <c r="O183" s="14"/>
    </row>
    <row r="184" spans="1:15" x14ac:dyDescent="0.25">
      <c r="A184" s="14"/>
      <c r="B184" s="14"/>
      <c r="C184" s="14"/>
      <c r="D184" s="14"/>
      <c r="E184" s="14"/>
      <c r="F184" s="89"/>
      <c r="G184" s="14"/>
      <c r="H184" s="14"/>
      <c r="I184" s="95"/>
      <c r="J184" s="14"/>
      <c r="K184" s="95"/>
      <c r="L184" s="14"/>
      <c r="M184" s="95"/>
      <c r="N184" s="14"/>
      <c r="O184" s="14"/>
    </row>
    <row r="185" spans="1:15" x14ac:dyDescent="0.25">
      <c r="A185" s="14"/>
      <c r="B185" s="14"/>
      <c r="C185" s="14"/>
      <c r="D185" s="14"/>
      <c r="E185" s="14"/>
      <c r="F185" s="89"/>
      <c r="G185" s="14"/>
      <c r="H185" s="14"/>
      <c r="I185" s="95"/>
      <c r="J185" s="14"/>
      <c r="K185" s="95"/>
      <c r="L185" s="14"/>
      <c r="M185" s="95"/>
      <c r="N185" s="14"/>
      <c r="O185" s="14"/>
    </row>
    <row r="186" spans="1:15" x14ac:dyDescent="0.25">
      <c r="A186" s="14"/>
      <c r="B186" s="14"/>
      <c r="C186" s="14"/>
      <c r="D186" s="14"/>
      <c r="E186" s="14"/>
      <c r="F186" s="89"/>
      <c r="G186" s="14"/>
      <c r="H186" s="14"/>
      <c r="I186" s="95"/>
      <c r="J186" s="14"/>
      <c r="K186" s="95"/>
      <c r="L186" s="14"/>
      <c r="M186" s="95"/>
      <c r="N186" s="14"/>
      <c r="O186" s="14"/>
    </row>
    <row r="187" spans="1:15" x14ac:dyDescent="0.25">
      <c r="A187" s="14"/>
      <c r="B187" s="14"/>
      <c r="C187" s="14"/>
      <c r="D187" s="14"/>
      <c r="E187" s="14"/>
      <c r="F187" s="89"/>
      <c r="G187" s="14"/>
      <c r="H187" s="14"/>
      <c r="I187" s="95"/>
      <c r="J187" s="14"/>
      <c r="K187" s="95"/>
      <c r="L187" s="14"/>
      <c r="M187" s="95"/>
      <c r="N187" s="14"/>
      <c r="O187" s="14"/>
    </row>
    <row r="188" spans="1:15" x14ac:dyDescent="0.25">
      <c r="A188" s="14"/>
      <c r="B188" s="14"/>
      <c r="C188" s="14"/>
      <c r="D188" s="14"/>
      <c r="E188" s="14"/>
      <c r="F188" s="89"/>
      <c r="G188" s="14"/>
      <c r="H188" s="14"/>
      <c r="I188" s="95"/>
      <c r="J188" s="14"/>
      <c r="K188" s="95"/>
      <c r="L188" s="14"/>
      <c r="M188" s="95"/>
      <c r="N188" s="14"/>
      <c r="O188" s="14"/>
    </row>
    <row r="189" spans="1:15" x14ac:dyDescent="0.25">
      <c r="A189" s="14"/>
      <c r="B189" s="14"/>
      <c r="C189" s="14"/>
      <c r="D189" s="14"/>
      <c r="E189" s="14"/>
      <c r="F189" s="89"/>
      <c r="G189" s="14"/>
      <c r="H189" s="14"/>
      <c r="I189" s="95"/>
      <c r="J189" s="14"/>
      <c r="K189" s="95"/>
      <c r="L189" s="14"/>
      <c r="M189" s="95"/>
      <c r="N189" s="14"/>
      <c r="O189" s="14"/>
    </row>
    <row r="190" spans="1:15" x14ac:dyDescent="0.25">
      <c r="A190" s="14"/>
      <c r="B190" s="14"/>
      <c r="C190" s="14"/>
      <c r="D190" s="14"/>
      <c r="E190" s="14"/>
      <c r="F190" s="89"/>
      <c r="G190" s="14"/>
      <c r="H190" s="14"/>
      <c r="I190" s="95"/>
      <c r="J190" s="14"/>
      <c r="K190" s="95"/>
      <c r="L190" s="14"/>
      <c r="M190" s="95"/>
      <c r="N190" s="14"/>
      <c r="O190" s="14"/>
    </row>
    <row r="191" spans="1:15" x14ac:dyDescent="0.25">
      <c r="A191" s="14"/>
      <c r="B191" s="14"/>
      <c r="C191" s="14"/>
      <c r="D191" s="14"/>
      <c r="E191" s="14"/>
      <c r="F191" s="89"/>
      <c r="G191" s="14"/>
      <c r="H191" s="14"/>
      <c r="I191" s="95"/>
      <c r="J191" s="14"/>
      <c r="K191" s="95"/>
      <c r="L191" s="14"/>
      <c r="M191" s="95"/>
      <c r="N191" s="14"/>
      <c r="O191" s="14"/>
    </row>
  </sheetData>
  <mergeCells count="103">
    <mergeCell ref="B67:B73"/>
    <mergeCell ref="C67:C73"/>
    <mergeCell ref="A106:O106"/>
    <mergeCell ref="A99:A105"/>
    <mergeCell ref="S56:T56"/>
    <mergeCell ref="D67:D73"/>
    <mergeCell ref="B51:B57"/>
    <mergeCell ref="F68:N68"/>
    <mergeCell ref="O67:O73"/>
    <mergeCell ref="D59:D65"/>
    <mergeCell ref="A66:O66"/>
    <mergeCell ref="A59:A65"/>
    <mergeCell ref="B75:B81"/>
    <mergeCell ref="D83:D89"/>
    <mergeCell ref="A67:A73"/>
    <mergeCell ref="O59:O65"/>
    <mergeCell ref="F60:N60"/>
    <mergeCell ref="B59:B65"/>
    <mergeCell ref="C59:C65"/>
    <mergeCell ref="C128:E128"/>
    <mergeCell ref="F116:N116"/>
    <mergeCell ref="F76:N76"/>
    <mergeCell ref="B126:F126"/>
    <mergeCell ref="A115:D121"/>
    <mergeCell ref="F100:N100"/>
    <mergeCell ref="D91:D97"/>
    <mergeCell ref="B91:B97"/>
    <mergeCell ref="B99:B105"/>
    <mergeCell ref="D99:D105"/>
    <mergeCell ref="D75:D81"/>
    <mergeCell ref="A82:N82"/>
    <mergeCell ref="A98:O98"/>
    <mergeCell ref="A83:A89"/>
    <mergeCell ref="O99:O105"/>
    <mergeCell ref="B83:B89"/>
    <mergeCell ref="F84:N84"/>
    <mergeCell ref="A90:O90"/>
    <mergeCell ref="A91:A97"/>
    <mergeCell ref="A75:A81"/>
    <mergeCell ref="C91:C97"/>
    <mergeCell ref="A114:O114"/>
    <mergeCell ref="A107:A113"/>
    <mergeCell ref="B107:B113"/>
    <mergeCell ref="C107:C113"/>
    <mergeCell ref="D107:D113"/>
    <mergeCell ref="O115:O121"/>
    <mergeCell ref="O107:O113"/>
    <mergeCell ref="F108:N108"/>
    <mergeCell ref="C99:C105"/>
    <mergeCell ref="O75:O81"/>
    <mergeCell ref="C75:C81"/>
    <mergeCell ref="O91:O97"/>
    <mergeCell ref="F92:N92"/>
    <mergeCell ref="C83:C89"/>
    <mergeCell ref="O83:O89"/>
    <mergeCell ref="B3:N3"/>
    <mergeCell ref="B13:B15"/>
    <mergeCell ref="F6:G6"/>
    <mergeCell ref="K13:L14"/>
    <mergeCell ref="E13:E15"/>
    <mergeCell ref="G13:H14"/>
    <mergeCell ref="I13:J14"/>
    <mergeCell ref="F13:F15"/>
    <mergeCell ref="A58:O58"/>
    <mergeCell ref="A51:A57"/>
    <mergeCell ref="O51:O57"/>
    <mergeCell ref="F52:N52"/>
    <mergeCell ref="O27:O33"/>
    <mergeCell ref="F36:N36"/>
    <mergeCell ref="C13:D14"/>
    <mergeCell ref="M13:N14"/>
    <mergeCell ref="B19:D25"/>
    <mergeCell ref="O35:O41"/>
    <mergeCell ref="A16:O16"/>
    <mergeCell ref="F20:N20"/>
    <mergeCell ref="A17:O17"/>
    <mergeCell ref="A18:O18"/>
    <mergeCell ref="F28:N28"/>
    <mergeCell ref="B35:B41"/>
    <mergeCell ref="C35:C41"/>
    <mergeCell ref="B27:B33"/>
    <mergeCell ref="D27:D33"/>
    <mergeCell ref="D35:D41"/>
    <mergeCell ref="A74:O74"/>
    <mergeCell ref="A42:O42"/>
    <mergeCell ref="C43:C49"/>
    <mergeCell ref="O13:O15"/>
    <mergeCell ref="A13:A15"/>
    <mergeCell ref="D51:D57"/>
    <mergeCell ref="A34:O34"/>
    <mergeCell ref="C27:C33"/>
    <mergeCell ref="A26:O26"/>
    <mergeCell ref="A19:A25"/>
    <mergeCell ref="O19:O25"/>
    <mergeCell ref="A27:A33"/>
    <mergeCell ref="O43:O49"/>
    <mergeCell ref="C51:C57"/>
    <mergeCell ref="F44:N44"/>
    <mergeCell ref="D43:D49"/>
    <mergeCell ref="A50:O50"/>
    <mergeCell ref="B43:B49"/>
    <mergeCell ref="A43:A49"/>
    <mergeCell ref="A35:A41"/>
  </mergeCells>
  <phoneticPr fontId="6" type="noConversion"/>
  <pageMargins left="0.11811023622047245" right="0.11811023622047245" top="0.35433070866141736" bottom="0" header="0" footer="0"/>
  <pageSetup paperSize="9" scale="67" orientation="landscape" r:id="rId1"/>
  <rowBreaks count="6" manualBreakCount="6">
    <brk id="26" max="14" man="1"/>
    <brk id="42" max="14" man="1"/>
    <brk id="58" max="14" man="1"/>
    <brk id="74" max="14" man="1"/>
    <brk id="90" max="14" man="1"/>
    <brk id="11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"/>
  <sheetViews>
    <sheetView zoomScale="130" zoomScaleNormal="130" workbookViewId="0">
      <selection activeCell="B8" sqref="B8:C8"/>
    </sheetView>
  </sheetViews>
  <sheetFormatPr defaultRowHeight="15" x14ac:dyDescent="0.25"/>
  <sheetData>
    <row r="3" spans="1:15" x14ac:dyDescent="0.25">
      <c r="D3" t="s">
        <v>81</v>
      </c>
      <c r="E3" t="s">
        <v>82</v>
      </c>
      <c r="F3" t="s">
        <v>83</v>
      </c>
      <c r="G3" t="s">
        <v>85</v>
      </c>
    </row>
    <row r="4" spans="1:15" x14ac:dyDescent="0.25">
      <c r="B4" s="195" t="s">
        <v>80</v>
      </c>
      <c r="C4" s="196"/>
      <c r="D4" s="104"/>
      <c r="E4" s="105">
        <f>0.689+3.219+1.392</f>
        <v>5.3</v>
      </c>
      <c r="F4" s="106">
        <f>1.482+7.678+1.74+1.625+9.135+1.74+0.13</f>
        <v>23.529999999999998</v>
      </c>
      <c r="G4" s="110">
        <f>SUM(D4:F4)</f>
        <v>28.83</v>
      </c>
      <c r="H4" s="109">
        <f>G4</f>
        <v>28.83</v>
      </c>
    </row>
    <row r="5" spans="1:15" x14ac:dyDescent="0.25">
      <c r="B5" s="199" t="s">
        <v>80</v>
      </c>
      <c r="C5" s="107" t="s">
        <v>87</v>
      </c>
      <c r="D5" s="104">
        <f>5.568+1.027+6.873</f>
        <v>13.468</v>
      </c>
      <c r="E5" s="105"/>
      <c r="F5" s="106"/>
      <c r="G5" s="110">
        <f t="shared" ref="G5:G14" si="0">SUM(D5:F5)</f>
        <v>13.468</v>
      </c>
      <c r="H5" s="199">
        <f>G5+G6</f>
        <v>23.667999999999999</v>
      </c>
      <c r="I5" s="104"/>
      <c r="J5" s="104"/>
      <c r="K5" s="104"/>
      <c r="L5" s="104"/>
      <c r="M5" s="104"/>
      <c r="N5" s="104"/>
      <c r="O5" s="104"/>
    </row>
    <row r="6" spans="1:15" x14ac:dyDescent="0.25">
      <c r="B6" s="200"/>
      <c r="C6" s="108" t="s">
        <v>88</v>
      </c>
      <c r="D6" s="104">
        <f>0.598+4.002</f>
        <v>4.5999999999999996</v>
      </c>
      <c r="E6" s="105">
        <f>0.728+4.872</f>
        <v>5.6</v>
      </c>
      <c r="F6" s="106"/>
      <c r="G6" s="110">
        <f t="shared" si="0"/>
        <v>10.199999999999999</v>
      </c>
      <c r="H6" s="200"/>
      <c r="I6" s="104"/>
      <c r="J6" s="104"/>
      <c r="K6" s="104"/>
      <c r="L6" s="104"/>
      <c r="M6" s="104"/>
      <c r="N6" s="104"/>
      <c r="O6" s="104"/>
    </row>
    <row r="7" spans="1:15" x14ac:dyDescent="0.25">
      <c r="B7" s="195" t="s">
        <v>84</v>
      </c>
      <c r="C7" s="196"/>
      <c r="D7" s="104">
        <f>194.4</f>
        <v>194.4</v>
      </c>
      <c r="E7" s="105"/>
      <c r="F7" s="106">
        <f>7.43</f>
        <v>7.43</v>
      </c>
      <c r="G7" s="110">
        <f t="shared" si="0"/>
        <v>201.83</v>
      </c>
      <c r="H7" s="109">
        <f>G7</f>
        <v>201.83</v>
      </c>
      <c r="I7" s="104"/>
      <c r="J7" s="104"/>
      <c r="K7" s="104"/>
      <c r="L7" s="104"/>
      <c r="M7" s="104"/>
      <c r="N7" s="104"/>
      <c r="O7" s="104"/>
    </row>
    <row r="8" spans="1:15" x14ac:dyDescent="0.25">
      <c r="B8" s="195" t="s">
        <v>86</v>
      </c>
      <c r="C8" s="196"/>
      <c r="D8" s="104"/>
      <c r="E8" s="105">
        <f>22.498</f>
        <v>22.498000000000001</v>
      </c>
      <c r="F8" s="106">
        <f>4.65</f>
        <v>4.6500000000000004</v>
      </c>
      <c r="G8" s="110">
        <f t="shared" si="0"/>
        <v>27.148000000000003</v>
      </c>
      <c r="H8" s="109">
        <f>G8</f>
        <v>27.148000000000003</v>
      </c>
      <c r="I8" s="104"/>
      <c r="J8" s="104"/>
      <c r="K8" s="104"/>
      <c r="L8" s="104"/>
      <c r="M8" s="104"/>
      <c r="N8" s="104"/>
      <c r="O8" s="104"/>
    </row>
    <row r="9" spans="1:15" x14ac:dyDescent="0.25">
      <c r="A9" s="192" t="s">
        <v>73</v>
      </c>
      <c r="B9" s="197" t="s">
        <v>89</v>
      </c>
      <c r="C9" s="107" t="s">
        <v>87</v>
      </c>
      <c r="D9" s="104">
        <f>53.5+29.4</f>
        <v>82.9</v>
      </c>
      <c r="E9" s="105"/>
      <c r="F9" s="106"/>
      <c r="G9" s="110">
        <f t="shared" si="0"/>
        <v>82.9</v>
      </c>
      <c r="H9" s="199">
        <f>G9+G10</f>
        <v>98</v>
      </c>
      <c r="I9" s="104"/>
      <c r="J9" s="104"/>
      <c r="K9" s="104"/>
      <c r="L9" s="104"/>
      <c r="M9" s="104"/>
      <c r="N9" s="104"/>
      <c r="O9" s="104"/>
    </row>
    <row r="10" spans="1:15" x14ac:dyDescent="0.25">
      <c r="A10" s="192"/>
      <c r="B10" s="198"/>
      <c r="C10" s="108" t="s">
        <v>88</v>
      </c>
      <c r="D10" s="104">
        <f>15.1</f>
        <v>15.1</v>
      </c>
      <c r="E10" s="105"/>
      <c r="F10" s="106"/>
      <c r="G10" s="110">
        <f t="shared" si="0"/>
        <v>15.1</v>
      </c>
      <c r="H10" s="200"/>
      <c r="I10" s="104"/>
      <c r="J10" s="104"/>
      <c r="K10" s="104"/>
      <c r="L10" s="104"/>
      <c r="M10" s="104"/>
      <c r="N10" s="104"/>
      <c r="O10" s="104"/>
    </row>
    <row r="11" spans="1:15" x14ac:dyDescent="0.25">
      <c r="A11" s="192" t="s">
        <v>71</v>
      </c>
      <c r="B11" s="197" t="s">
        <v>90</v>
      </c>
      <c r="C11" s="107" t="s">
        <v>87</v>
      </c>
      <c r="D11" s="104"/>
      <c r="E11" s="105">
        <f>37.5</f>
        <v>37.5</v>
      </c>
      <c r="F11" s="106"/>
      <c r="G11" s="110">
        <f t="shared" si="0"/>
        <v>37.5</v>
      </c>
      <c r="H11" s="199">
        <f>G11+G12</f>
        <v>52.5</v>
      </c>
      <c r="I11" s="104"/>
      <c r="J11" s="104"/>
      <c r="K11" s="104"/>
      <c r="L11" s="104"/>
      <c r="M11" s="104"/>
      <c r="N11" s="104"/>
      <c r="O11" s="104"/>
    </row>
    <row r="12" spans="1:15" x14ac:dyDescent="0.25">
      <c r="A12" s="192"/>
      <c r="B12" s="198"/>
      <c r="C12" s="108" t="s">
        <v>88</v>
      </c>
      <c r="D12" s="104"/>
      <c r="E12" s="105">
        <f>15</f>
        <v>15</v>
      </c>
      <c r="F12" s="106"/>
      <c r="G12" s="110">
        <f t="shared" si="0"/>
        <v>15</v>
      </c>
      <c r="H12" s="200"/>
      <c r="I12" s="104"/>
      <c r="J12" s="104"/>
      <c r="K12" s="104"/>
      <c r="L12" s="104"/>
      <c r="M12" s="104"/>
      <c r="N12" s="104"/>
      <c r="O12" s="104"/>
    </row>
    <row r="13" spans="1:15" ht="15" customHeight="1" x14ac:dyDescent="0.25">
      <c r="A13" s="192" t="s">
        <v>73</v>
      </c>
      <c r="B13" s="197" t="s">
        <v>91</v>
      </c>
      <c r="C13" s="107" t="s">
        <v>87</v>
      </c>
      <c r="D13" s="104">
        <f>12.56201+16.74752</f>
        <v>29.309530000000002</v>
      </c>
      <c r="E13" s="105">
        <f>0.53744</f>
        <v>0.53744000000000003</v>
      </c>
      <c r="F13" s="106"/>
      <c r="G13" s="110">
        <f t="shared" si="0"/>
        <v>29.846970000000002</v>
      </c>
      <c r="H13" s="199">
        <f>G13+G14</f>
        <v>42.846969999999999</v>
      </c>
      <c r="I13" s="104"/>
      <c r="J13" s="104"/>
      <c r="K13" s="104"/>
      <c r="L13" s="104"/>
      <c r="M13" s="104"/>
      <c r="N13" s="104"/>
      <c r="O13" s="104"/>
    </row>
    <row r="14" spans="1:15" x14ac:dyDescent="0.25">
      <c r="A14" s="192"/>
      <c r="B14" s="198"/>
      <c r="C14" s="108" t="s">
        <v>88</v>
      </c>
      <c r="D14" s="104"/>
      <c r="E14" s="105">
        <f>7.87048</f>
        <v>7.8704799999999997</v>
      </c>
      <c r="F14" s="106">
        <f>5.12952</f>
        <v>5.1295200000000003</v>
      </c>
      <c r="G14" s="110">
        <f t="shared" si="0"/>
        <v>13</v>
      </c>
      <c r="H14" s="200"/>
      <c r="I14" s="104"/>
      <c r="J14" s="104"/>
      <c r="K14" s="104"/>
      <c r="L14" s="104"/>
      <c r="M14" s="104"/>
      <c r="N14" s="104"/>
      <c r="O14" s="104"/>
    </row>
    <row r="15" spans="1:15" x14ac:dyDescent="0.25">
      <c r="B15" s="104"/>
      <c r="C15" s="104"/>
      <c r="D15" s="104"/>
      <c r="E15" s="105"/>
      <c r="F15" s="106"/>
      <c r="G15" s="105"/>
      <c r="H15" s="104"/>
      <c r="I15" s="104"/>
      <c r="J15" s="104"/>
      <c r="K15" s="104"/>
      <c r="L15" s="104"/>
      <c r="M15" s="104"/>
      <c r="N15" s="104"/>
      <c r="O15" s="104"/>
    </row>
    <row r="16" spans="1:15" x14ac:dyDescent="0.25">
      <c r="B16" s="104"/>
      <c r="C16" s="104"/>
      <c r="D16" s="104"/>
      <c r="E16" s="105"/>
      <c r="F16" s="106"/>
      <c r="G16" s="105"/>
      <c r="H16" s="193">
        <f>SUM(H4:H14)</f>
        <v>474.82297</v>
      </c>
      <c r="I16" s="194"/>
      <c r="J16" s="104"/>
      <c r="K16" s="104"/>
      <c r="L16" s="104"/>
      <c r="M16" s="104"/>
      <c r="N16" s="104"/>
      <c r="O16" s="104"/>
    </row>
    <row r="17" spans="2:15" x14ac:dyDescent="0.25">
      <c r="B17" s="104"/>
      <c r="C17" s="104"/>
      <c r="D17" s="104"/>
      <c r="E17" s="105"/>
      <c r="F17" s="106"/>
      <c r="G17" s="105"/>
      <c r="H17" s="104"/>
      <c r="I17" s="104"/>
      <c r="J17" s="104"/>
      <c r="K17" s="104"/>
      <c r="L17" s="104"/>
      <c r="M17" s="104"/>
      <c r="N17" s="104"/>
      <c r="O17" s="104"/>
    </row>
    <row r="18" spans="2:15" x14ac:dyDescent="0.25">
      <c r="B18" s="104"/>
      <c r="C18" s="104"/>
      <c r="D18" s="104"/>
      <c r="E18" s="105"/>
      <c r="F18" s="106"/>
      <c r="G18" s="105"/>
      <c r="H18" s="104"/>
      <c r="I18" s="104"/>
      <c r="J18" s="104"/>
      <c r="K18" s="104"/>
      <c r="L18" s="104"/>
      <c r="M18" s="104"/>
      <c r="N18" s="104"/>
      <c r="O18" s="104"/>
    </row>
  </sheetData>
  <mergeCells count="15">
    <mergeCell ref="A9:A10"/>
    <mergeCell ref="A11:A12"/>
    <mergeCell ref="A13:A14"/>
    <mergeCell ref="H16:I16"/>
    <mergeCell ref="B4:C4"/>
    <mergeCell ref="B11:B12"/>
    <mergeCell ref="B13:B14"/>
    <mergeCell ref="H9:H10"/>
    <mergeCell ref="H11:H12"/>
    <mergeCell ref="H13:H14"/>
    <mergeCell ref="H5:H6"/>
    <mergeCell ref="B9:B10"/>
    <mergeCell ref="B5:B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деньги</vt:lpstr>
      <vt:lpstr>на 31.12.2016 Отчет </vt:lpstr>
      <vt:lpstr>Лист1</vt:lpstr>
      <vt:lpstr>'на 31.12.2016 Отчет '!Заголовки_для_печати</vt:lpstr>
      <vt:lpstr>'на 31.12.2016 Отчет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2018-03-05T09:25:12Z</cp:lastPrinted>
  <dcterms:created xsi:type="dcterms:W3CDTF">2015-02-06T09:10:50Z</dcterms:created>
  <dcterms:modified xsi:type="dcterms:W3CDTF">2018-03-05T09:28:39Z</dcterms:modified>
</cp:coreProperties>
</file>