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115" windowHeight="6405"/>
  </bookViews>
  <sheets>
    <sheet name="Отчёт за 4 кв. 2017" sheetId="1" r:id="rId1"/>
  </sheets>
  <definedNames>
    <definedName name="_xlnm.Print_Titles" localSheetId="0">'Отчёт за 4 кв. 2017'!$14:$16</definedName>
    <definedName name="_xlnm.Print_Area" localSheetId="0">'Отчёт за 4 кв. 2017'!$A$1:$O$423</definedName>
  </definedNames>
  <calcPr calcId="145621" refMode="R1C1"/>
</workbook>
</file>

<file path=xl/calcChain.xml><?xml version="1.0" encoding="utf-8"?>
<calcChain xmlns="http://schemas.openxmlformats.org/spreadsheetml/2006/main">
  <c r="F404" i="1" l="1"/>
  <c r="N403" i="1"/>
  <c r="L403" i="1"/>
  <c r="J403" i="1"/>
  <c r="H403" i="1"/>
  <c r="F403" i="1"/>
  <c r="F402" i="1"/>
  <c r="F401" i="1"/>
  <c r="F400" i="1"/>
  <c r="N398" i="1"/>
  <c r="L398" i="1"/>
  <c r="J398" i="1"/>
  <c r="H398" i="1"/>
  <c r="F398" i="1"/>
  <c r="K395" i="1"/>
  <c r="I395" i="1"/>
  <c r="N390" i="1"/>
  <c r="L390" i="1"/>
  <c r="J390" i="1"/>
  <c r="I390" i="1"/>
  <c r="H390" i="1"/>
  <c r="G390" i="1"/>
  <c r="F390" i="1"/>
  <c r="N388" i="1"/>
  <c r="L388" i="1"/>
  <c r="K388" i="1"/>
  <c r="J388" i="1"/>
  <c r="I388" i="1"/>
  <c r="H388" i="1"/>
  <c r="G388" i="1"/>
  <c r="F388" i="1"/>
  <c r="N383" i="1"/>
  <c r="L383" i="1"/>
  <c r="J383" i="1"/>
  <c r="H383" i="1"/>
  <c r="F383" i="1"/>
  <c r="F380" i="1"/>
  <c r="F378" i="1"/>
  <c r="F377" i="1"/>
  <c r="F376" i="1"/>
  <c r="K371" i="1"/>
  <c r="I371" i="1"/>
  <c r="N366" i="1"/>
  <c r="L366" i="1"/>
  <c r="J366" i="1"/>
  <c r="I366" i="1"/>
  <c r="H366" i="1"/>
  <c r="G366" i="1"/>
  <c r="F366" i="1"/>
  <c r="N364" i="1"/>
  <c r="L364" i="1"/>
  <c r="K364" i="1"/>
  <c r="K359" i="1" s="1"/>
  <c r="J364" i="1"/>
  <c r="I364" i="1"/>
  <c r="I359" i="1" s="1"/>
  <c r="H364" i="1"/>
  <c r="G364" i="1"/>
  <c r="G359" i="1" s="1"/>
  <c r="F364" i="1"/>
  <c r="N359" i="1"/>
  <c r="L359" i="1"/>
  <c r="J359" i="1"/>
  <c r="H359" i="1"/>
  <c r="F359" i="1"/>
  <c r="N356" i="1"/>
  <c r="H356" i="1"/>
  <c r="H335" i="1" s="1"/>
  <c r="H328" i="1" s="1"/>
  <c r="G356" i="1"/>
  <c r="I356" i="1" s="1"/>
  <c r="N351" i="1"/>
  <c r="M351" i="1"/>
  <c r="H351" i="1"/>
  <c r="G351" i="1"/>
  <c r="F351" i="1"/>
  <c r="N344" i="1"/>
  <c r="M344" i="1"/>
  <c r="L344" i="1"/>
  <c r="K344" i="1"/>
  <c r="J344" i="1"/>
  <c r="I344" i="1"/>
  <c r="H344" i="1"/>
  <c r="G344" i="1"/>
  <c r="F344" i="1"/>
  <c r="N337" i="1"/>
  <c r="M337" i="1"/>
  <c r="L337" i="1"/>
  <c r="K337" i="1"/>
  <c r="J337" i="1"/>
  <c r="I337" i="1"/>
  <c r="H337" i="1"/>
  <c r="G337" i="1"/>
  <c r="F337" i="1"/>
  <c r="N335" i="1"/>
  <c r="M335" i="1"/>
  <c r="M330" i="1" s="1"/>
  <c r="I335" i="1"/>
  <c r="I330" i="1" s="1"/>
  <c r="G335" i="1"/>
  <c r="G330" i="1" s="1"/>
  <c r="F335" i="1"/>
  <c r="N330" i="1"/>
  <c r="H330" i="1"/>
  <c r="F330" i="1"/>
  <c r="N328" i="1"/>
  <c r="G328" i="1"/>
  <c r="G323" i="1" s="1"/>
  <c r="F328" i="1"/>
  <c r="N323" i="1"/>
  <c r="H323" i="1"/>
  <c r="F323" i="1"/>
  <c r="N320" i="1"/>
  <c r="L320" i="1"/>
  <c r="J320" i="1"/>
  <c r="I320" i="1"/>
  <c r="K320" i="1" s="1"/>
  <c r="N315" i="1"/>
  <c r="L315" i="1"/>
  <c r="J315" i="1"/>
  <c r="I315" i="1"/>
  <c r="H315" i="1"/>
  <c r="G315" i="1"/>
  <c r="F315" i="1"/>
  <c r="J312" i="1"/>
  <c r="I312" i="1"/>
  <c r="K312" i="1" s="1"/>
  <c r="H312" i="1"/>
  <c r="F312" i="1"/>
  <c r="J307" i="1"/>
  <c r="I307" i="1"/>
  <c r="H307" i="1"/>
  <c r="G307" i="1"/>
  <c r="F307" i="1"/>
  <c r="K304" i="1"/>
  <c r="I304" i="1"/>
  <c r="N299" i="1"/>
  <c r="L299" i="1"/>
  <c r="J299" i="1"/>
  <c r="I299" i="1"/>
  <c r="H299" i="1"/>
  <c r="G299" i="1"/>
  <c r="F299" i="1"/>
  <c r="I296" i="1"/>
  <c r="K296" i="1" s="1"/>
  <c r="H296" i="1"/>
  <c r="H291" i="1"/>
  <c r="G291" i="1"/>
  <c r="F291" i="1"/>
  <c r="I285" i="1"/>
  <c r="K285" i="1" s="1"/>
  <c r="H285" i="1"/>
  <c r="H280" i="1"/>
  <c r="G280" i="1"/>
  <c r="F280" i="1"/>
  <c r="I277" i="1"/>
  <c r="J277" i="1" s="1"/>
  <c r="J272" i="1" s="1"/>
  <c r="H272" i="1"/>
  <c r="G272" i="1"/>
  <c r="F272" i="1"/>
  <c r="G270" i="1"/>
  <c r="F270" i="1"/>
  <c r="H270" i="1" s="1"/>
  <c r="H265" i="1" s="1"/>
  <c r="G265" i="1"/>
  <c r="I262" i="1"/>
  <c r="K262" i="1" s="1"/>
  <c r="N257" i="1"/>
  <c r="L257" i="1"/>
  <c r="J257" i="1"/>
  <c r="I257" i="1"/>
  <c r="H257" i="1"/>
  <c r="G257" i="1"/>
  <c r="F257" i="1"/>
  <c r="J254" i="1"/>
  <c r="J249" i="1" s="1"/>
  <c r="I254" i="1"/>
  <c r="K254" i="1" s="1"/>
  <c r="H254" i="1"/>
  <c r="H249" i="1" s="1"/>
  <c r="I249" i="1"/>
  <c r="G249" i="1"/>
  <c r="F249" i="1"/>
  <c r="I246" i="1"/>
  <c r="K246" i="1" s="1"/>
  <c r="N241" i="1"/>
  <c r="L241" i="1"/>
  <c r="J241" i="1"/>
  <c r="I241" i="1"/>
  <c r="H241" i="1"/>
  <c r="G241" i="1"/>
  <c r="F241" i="1"/>
  <c r="I238" i="1"/>
  <c r="K238" i="1" s="1"/>
  <c r="N233" i="1"/>
  <c r="L233" i="1"/>
  <c r="J233" i="1"/>
  <c r="I233" i="1"/>
  <c r="H233" i="1"/>
  <c r="G233" i="1"/>
  <c r="F233" i="1"/>
  <c r="I230" i="1"/>
  <c r="K230" i="1" s="1"/>
  <c r="N225" i="1"/>
  <c r="L225" i="1"/>
  <c r="J225" i="1"/>
  <c r="I225" i="1"/>
  <c r="H225" i="1"/>
  <c r="G225" i="1"/>
  <c r="F225" i="1"/>
  <c r="J219" i="1"/>
  <c r="I219" i="1"/>
  <c r="K219" i="1" s="1"/>
  <c r="H219" i="1"/>
  <c r="J214" i="1"/>
  <c r="I214" i="1"/>
  <c r="H214" i="1"/>
  <c r="G214" i="1"/>
  <c r="F214" i="1"/>
  <c r="I209" i="1"/>
  <c r="J209" i="1" s="1"/>
  <c r="J204" i="1" s="1"/>
  <c r="H209" i="1"/>
  <c r="I204" i="1"/>
  <c r="H204" i="1"/>
  <c r="G204" i="1"/>
  <c r="F204" i="1"/>
  <c r="I198" i="1"/>
  <c r="J198" i="1" s="1"/>
  <c r="J193" i="1" s="1"/>
  <c r="H198" i="1"/>
  <c r="I193" i="1"/>
  <c r="H193" i="1"/>
  <c r="G193" i="1"/>
  <c r="F193" i="1"/>
  <c r="I190" i="1"/>
  <c r="J190" i="1" s="1"/>
  <c r="J185" i="1" s="1"/>
  <c r="H190" i="1"/>
  <c r="I185" i="1"/>
  <c r="H185" i="1"/>
  <c r="G185" i="1"/>
  <c r="F185" i="1"/>
  <c r="I183" i="1"/>
  <c r="G183" i="1"/>
  <c r="G379" i="1" s="1"/>
  <c r="G374" i="1" s="1"/>
  <c r="F183" i="1"/>
  <c r="F379" i="1" s="1"/>
  <c r="F374" i="1" s="1"/>
  <c r="I178" i="1"/>
  <c r="G178" i="1"/>
  <c r="F178" i="1"/>
  <c r="F175" i="1"/>
  <c r="G174" i="1"/>
  <c r="H174" i="1" s="1"/>
  <c r="H169" i="1" s="1"/>
  <c r="F174" i="1"/>
  <c r="F173" i="1"/>
  <c r="F172" i="1"/>
  <c r="F171" i="1"/>
  <c r="G169" i="1"/>
  <c r="F169" i="1"/>
  <c r="I166" i="1"/>
  <c r="K166" i="1" s="1"/>
  <c r="N161" i="1"/>
  <c r="L161" i="1"/>
  <c r="J161" i="1"/>
  <c r="I161" i="1"/>
  <c r="H161" i="1"/>
  <c r="G161" i="1"/>
  <c r="F161" i="1"/>
  <c r="I158" i="1"/>
  <c r="K158" i="1" s="1"/>
  <c r="M158" i="1" s="1"/>
  <c r="M153" i="1" s="1"/>
  <c r="N153" i="1"/>
  <c r="L153" i="1"/>
  <c r="K153" i="1"/>
  <c r="J153" i="1"/>
  <c r="I153" i="1"/>
  <c r="H153" i="1"/>
  <c r="G153" i="1"/>
  <c r="F153" i="1"/>
  <c r="M150" i="1"/>
  <c r="M145" i="1" s="1"/>
  <c r="I150" i="1"/>
  <c r="K150" i="1" s="1"/>
  <c r="N145" i="1"/>
  <c r="L145" i="1"/>
  <c r="K145" i="1"/>
  <c r="J145" i="1"/>
  <c r="I145" i="1"/>
  <c r="H145" i="1"/>
  <c r="G145" i="1"/>
  <c r="F145" i="1"/>
  <c r="I141" i="1"/>
  <c r="I174" i="1" s="1"/>
  <c r="H141" i="1"/>
  <c r="H136" i="1"/>
  <c r="G136" i="1"/>
  <c r="F136" i="1"/>
  <c r="I134" i="1"/>
  <c r="J134" i="1" s="1"/>
  <c r="J129" i="1" s="1"/>
  <c r="G134" i="1"/>
  <c r="H134" i="1" s="1"/>
  <c r="H129" i="1" s="1"/>
  <c r="F134" i="1"/>
  <c r="F129" i="1"/>
  <c r="F126" i="1"/>
  <c r="F412" i="1" s="1"/>
  <c r="G125" i="1"/>
  <c r="F124" i="1"/>
  <c r="F410" i="1" s="1"/>
  <c r="F123" i="1"/>
  <c r="F409" i="1" s="1"/>
  <c r="F122" i="1"/>
  <c r="F408" i="1" s="1"/>
  <c r="G120" i="1"/>
  <c r="I117" i="1"/>
  <c r="J117" i="1" s="1"/>
  <c r="J112" i="1" s="1"/>
  <c r="H117" i="1"/>
  <c r="H112" i="1"/>
  <c r="G112" i="1"/>
  <c r="F112" i="1"/>
  <c r="I108" i="1"/>
  <c r="J108" i="1" s="1"/>
  <c r="J103" i="1" s="1"/>
  <c r="H108" i="1"/>
  <c r="H103" i="1"/>
  <c r="G103" i="1"/>
  <c r="F103" i="1"/>
  <c r="K100" i="1"/>
  <c r="M100" i="1" s="1"/>
  <c r="M95" i="1" s="1"/>
  <c r="I100" i="1"/>
  <c r="N95" i="1"/>
  <c r="L95" i="1"/>
  <c r="J95" i="1"/>
  <c r="I95" i="1"/>
  <c r="H95" i="1"/>
  <c r="G95" i="1"/>
  <c r="F95" i="1"/>
  <c r="I92" i="1"/>
  <c r="J92" i="1" s="1"/>
  <c r="J87" i="1" s="1"/>
  <c r="H92" i="1"/>
  <c r="H87" i="1"/>
  <c r="G87" i="1"/>
  <c r="F87" i="1"/>
  <c r="I84" i="1"/>
  <c r="J84" i="1" s="1"/>
  <c r="J79" i="1" s="1"/>
  <c r="H84" i="1"/>
  <c r="H79" i="1"/>
  <c r="G79" i="1"/>
  <c r="F79" i="1"/>
  <c r="K76" i="1"/>
  <c r="M76" i="1" s="1"/>
  <c r="M71" i="1" s="1"/>
  <c r="I76" i="1"/>
  <c r="N71" i="1"/>
  <c r="L71" i="1"/>
  <c r="J71" i="1"/>
  <c r="I71" i="1"/>
  <c r="H71" i="1"/>
  <c r="G71" i="1"/>
  <c r="F71" i="1"/>
  <c r="K68" i="1"/>
  <c r="M68" i="1" s="1"/>
  <c r="M63" i="1" s="1"/>
  <c r="I68" i="1"/>
  <c r="N63" i="1"/>
  <c r="L63" i="1"/>
  <c r="J63" i="1"/>
  <c r="I63" i="1"/>
  <c r="H63" i="1"/>
  <c r="G63" i="1"/>
  <c r="F63" i="1"/>
  <c r="K60" i="1"/>
  <c r="M60" i="1" s="1"/>
  <c r="M55" i="1" s="1"/>
  <c r="I60" i="1"/>
  <c r="N55" i="1"/>
  <c r="L55" i="1"/>
  <c r="J55" i="1"/>
  <c r="I55" i="1"/>
  <c r="H55" i="1"/>
  <c r="G55" i="1"/>
  <c r="F55" i="1"/>
  <c r="I51" i="1"/>
  <c r="J51" i="1" s="1"/>
  <c r="J46" i="1" s="1"/>
  <c r="H51" i="1"/>
  <c r="H46" i="1"/>
  <c r="G46" i="1"/>
  <c r="F46" i="1"/>
  <c r="I42" i="1"/>
  <c r="J42" i="1" s="1"/>
  <c r="J37" i="1" s="1"/>
  <c r="H42" i="1"/>
  <c r="H37" i="1"/>
  <c r="G37" i="1"/>
  <c r="F37" i="1"/>
  <c r="F125" i="1" s="1"/>
  <c r="I32" i="1"/>
  <c r="I125" i="1" s="1"/>
  <c r="I27" i="1"/>
  <c r="H27" i="1"/>
  <c r="G27" i="1"/>
  <c r="F27" i="1"/>
  <c r="G25" i="1"/>
  <c r="F25" i="1"/>
  <c r="F20" i="1" s="1"/>
  <c r="G20" i="1"/>
  <c r="F411" i="1" l="1"/>
  <c r="H125" i="1"/>
  <c r="F120" i="1"/>
  <c r="H120" i="1" s="1"/>
  <c r="I120" i="1"/>
  <c r="J120" i="1" s="1"/>
  <c r="J125" i="1"/>
  <c r="H25" i="1"/>
  <c r="H20" i="1" s="1"/>
  <c r="K32" i="1"/>
  <c r="K42" i="1"/>
  <c r="K51" i="1"/>
  <c r="K84" i="1"/>
  <c r="K92" i="1"/>
  <c r="K108" i="1"/>
  <c r="K117" i="1"/>
  <c r="I169" i="1"/>
  <c r="J174" i="1"/>
  <c r="J169" i="1" s="1"/>
  <c r="K141" i="1"/>
  <c r="L219" i="1"/>
  <c r="L214" i="1" s="1"/>
  <c r="K214" i="1"/>
  <c r="M219" i="1"/>
  <c r="L254" i="1"/>
  <c r="L249" i="1" s="1"/>
  <c r="K249" i="1"/>
  <c r="M254" i="1"/>
  <c r="L296" i="1"/>
  <c r="L291" i="1" s="1"/>
  <c r="K291" i="1"/>
  <c r="M296" i="1"/>
  <c r="M320" i="1"/>
  <c r="M315" i="1" s="1"/>
  <c r="K315" i="1"/>
  <c r="I25" i="1"/>
  <c r="J32" i="1"/>
  <c r="J27" i="1" s="1"/>
  <c r="I37" i="1"/>
  <c r="I46" i="1"/>
  <c r="K55" i="1"/>
  <c r="K63" i="1"/>
  <c r="K71" i="1"/>
  <c r="I79" i="1"/>
  <c r="I87" i="1"/>
  <c r="K95" i="1"/>
  <c r="I103" i="1"/>
  <c r="I112" i="1"/>
  <c r="F406" i="1"/>
  <c r="G129" i="1"/>
  <c r="I129" i="1"/>
  <c r="I136" i="1"/>
  <c r="J141" i="1"/>
  <c r="J136" i="1" s="1"/>
  <c r="M166" i="1"/>
  <c r="M161" i="1" s="1"/>
  <c r="K161" i="1"/>
  <c r="M230" i="1"/>
  <c r="M225" i="1" s="1"/>
  <c r="K225" i="1"/>
  <c r="M238" i="1"/>
  <c r="M233" i="1" s="1"/>
  <c r="K233" i="1"/>
  <c r="M246" i="1"/>
  <c r="M241" i="1" s="1"/>
  <c r="K241" i="1"/>
  <c r="M262" i="1"/>
  <c r="M257" i="1" s="1"/>
  <c r="K257" i="1"/>
  <c r="L285" i="1"/>
  <c r="L280" i="1" s="1"/>
  <c r="K280" i="1"/>
  <c r="M285" i="1"/>
  <c r="K190" i="1"/>
  <c r="K198" i="1"/>
  <c r="K209" i="1"/>
  <c r="F265" i="1"/>
  <c r="I270" i="1"/>
  <c r="I272" i="1"/>
  <c r="K277" i="1"/>
  <c r="M304" i="1"/>
  <c r="M299" i="1" s="1"/>
  <c r="K299" i="1"/>
  <c r="M312" i="1"/>
  <c r="K307" i="1"/>
  <c r="L312" i="1"/>
  <c r="L307" i="1" s="1"/>
  <c r="I328" i="1"/>
  <c r="I323" i="1" s="1"/>
  <c r="M328" i="1"/>
  <c r="M323" i="1" s="1"/>
  <c r="K356" i="1"/>
  <c r="I351" i="1"/>
  <c r="J356" i="1"/>
  <c r="G403" i="1"/>
  <c r="G398" i="1" s="1"/>
  <c r="G383" i="1"/>
  <c r="I403" i="1"/>
  <c r="I398" i="1" s="1"/>
  <c r="I383" i="1"/>
  <c r="K403" i="1"/>
  <c r="K398" i="1" s="1"/>
  <c r="K383" i="1"/>
  <c r="M395" i="1"/>
  <c r="K390" i="1"/>
  <c r="H183" i="1"/>
  <c r="H178" i="1" s="1"/>
  <c r="J183" i="1"/>
  <c r="J178" i="1" s="1"/>
  <c r="J285" i="1"/>
  <c r="J280" i="1" s="1"/>
  <c r="I280" i="1"/>
  <c r="J296" i="1"/>
  <c r="J291" i="1" s="1"/>
  <c r="I291" i="1"/>
  <c r="M371" i="1"/>
  <c r="K366" i="1"/>
  <c r="H379" i="1"/>
  <c r="H374" i="1" s="1"/>
  <c r="J335" i="1" l="1"/>
  <c r="J351" i="1"/>
  <c r="K351" i="1"/>
  <c r="L356" i="1"/>
  <c r="K335" i="1"/>
  <c r="L277" i="1"/>
  <c r="L272" i="1" s="1"/>
  <c r="M277" i="1"/>
  <c r="K272" i="1"/>
  <c r="K270" i="1"/>
  <c r="J270" i="1"/>
  <c r="J265" i="1" s="1"/>
  <c r="I265" i="1"/>
  <c r="L209" i="1"/>
  <c r="L204" i="1" s="1"/>
  <c r="K204" i="1"/>
  <c r="M209" i="1"/>
  <c r="L190" i="1"/>
  <c r="L185" i="1" s="1"/>
  <c r="K185" i="1"/>
  <c r="M190" i="1"/>
  <c r="K183" i="1"/>
  <c r="N285" i="1"/>
  <c r="N280" i="1" s="1"/>
  <c r="M280" i="1"/>
  <c r="J25" i="1"/>
  <c r="J20" i="1" s="1"/>
  <c r="I20" i="1"/>
  <c r="N254" i="1"/>
  <c r="N249" i="1" s="1"/>
  <c r="M249" i="1"/>
  <c r="K174" i="1"/>
  <c r="L141" i="1"/>
  <c r="L136" i="1" s="1"/>
  <c r="K136" i="1"/>
  <c r="M141" i="1"/>
  <c r="K134" i="1"/>
  <c r="L108" i="1"/>
  <c r="L103" i="1" s="1"/>
  <c r="K103" i="1"/>
  <c r="M108" i="1"/>
  <c r="L84" i="1"/>
  <c r="L79" i="1" s="1"/>
  <c r="K79" i="1"/>
  <c r="M84" i="1"/>
  <c r="L42" i="1"/>
  <c r="L37" i="1" s="1"/>
  <c r="K37" i="1"/>
  <c r="M42" i="1"/>
  <c r="M366" i="1"/>
  <c r="M364" i="1"/>
  <c r="M359" i="1" s="1"/>
  <c r="M390" i="1"/>
  <c r="M388" i="1"/>
  <c r="M307" i="1"/>
  <c r="N312" i="1"/>
  <c r="N307" i="1" s="1"/>
  <c r="L198" i="1"/>
  <c r="L193" i="1" s="1"/>
  <c r="K193" i="1"/>
  <c r="M198" i="1"/>
  <c r="I379" i="1"/>
  <c r="G411" i="1"/>
  <c r="N296" i="1"/>
  <c r="N291" i="1" s="1"/>
  <c r="M291" i="1"/>
  <c r="N219" i="1"/>
  <c r="N214" i="1" s="1"/>
  <c r="M214" i="1"/>
  <c r="L117" i="1"/>
  <c r="L112" i="1" s="1"/>
  <c r="K112" i="1"/>
  <c r="M117" i="1"/>
  <c r="L92" i="1"/>
  <c r="L87" i="1" s="1"/>
  <c r="K87" i="1"/>
  <c r="M92" i="1"/>
  <c r="L51" i="1"/>
  <c r="L46" i="1" s="1"/>
  <c r="K46" i="1"/>
  <c r="M51" i="1"/>
  <c r="K125" i="1"/>
  <c r="L32" i="1"/>
  <c r="L27" i="1" s="1"/>
  <c r="K25" i="1"/>
  <c r="M32" i="1"/>
  <c r="K27" i="1"/>
  <c r="L25" i="1" l="1"/>
  <c r="L20" i="1" s="1"/>
  <c r="K20" i="1"/>
  <c r="K120" i="1"/>
  <c r="L120" i="1" s="1"/>
  <c r="L125" i="1"/>
  <c r="N92" i="1"/>
  <c r="N87" i="1" s="1"/>
  <c r="M87" i="1"/>
  <c r="G406" i="1"/>
  <c r="H411" i="1"/>
  <c r="H406" i="1" s="1"/>
  <c r="N198" i="1"/>
  <c r="N193" i="1" s="1"/>
  <c r="M193" i="1"/>
  <c r="N84" i="1"/>
  <c r="N79" i="1" s="1"/>
  <c r="M79" i="1"/>
  <c r="L134" i="1"/>
  <c r="L129" i="1" s="1"/>
  <c r="K129" i="1"/>
  <c r="K169" i="1"/>
  <c r="L174" i="1"/>
  <c r="L169" i="1" s="1"/>
  <c r="N190" i="1"/>
  <c r="N185" i="1" s="1"/>
  <c r="M185" i="1"/>
  <c r="M183" i="1"/>
  <c r="L270" i="1"/>
  <c r="L265" i="1" s="1"/>
  <c r="K265" i="1"/>
  <c r="N277" i="1"/>
  <c r="N272" i="1" s="1"/>
  <c r="M270" i="1"/>
  <c r="M272" i="1"/>
  <c r="K330" i="1"/>
  <c r="K328" i="1"/>
  <c r="K323" i="1" s="1"/>
  <c r="J328" i="1"/>
  <c r="J323" i="1" s="1"/>
  <c r="J330" i="1"/>
  <c r="M125" i="1"/>
  <c r="N32" i="1"/>
  <c r="N27" i="1" s="1"/>
  <c r="M25" i="1"/>
  <c r="M27" i="1"/>
  <c r="N51" i="1"/>
  <c r="N46" i="1" s="1"/>
  <c r="M46" i="1"/>
  <c r="N117" i="1"/>
  <c r="N112" i="1" s="1"/>
  <c r="M112" i="1"/>
  <c r="I374" i="1"/>
  <c r="J379" i="1"/>
  <c r="J374" i="1" s="1"/>
  <c r="I411" i="1"/>
  <c r="M403" i="1"/>
  <c r="M398" i="1" s="1"/>
  <c r="M383" i="1"/>
  <c r="N42" i="1"/>
  <c r="N37" i="1" s="1"/>
  <c r="M37" i="1"/>
  <c r="N108" i="1"/>
  <c r="N103" i="1" s="1"/>
  <c r="M103" i="1"/>
  <c r="M174" i="1"/>
  <c r="N141" i="1"/>
  <c r="N136" i="1" s="1"/>
  <c r="M136" i="1"/>
  <c r="M134" i="1"/>
  <c r="K379" i="1"/>
  <c r="L183" i="1"/>
  <c r="L178" i="1" s="1"/>
  <c r="K178" i="1"/>
  <c r="N209" i="1"/>
  <c r="N204" i="1" s="1"/>
  <c r="M204" i="1"/>
  <c r="L335" i="1"/>
  <c r="L351" i="1"/>
  <c r="K374" i="1" l="1"/>
  <c r="L379" i="1"/>
  <c r="L374" i="1" s="1"/>
  <c r="M169" i="1"/>
  <c r="N174" i="1"/>
  <c r="N169" i="1" s="1"/>
  <c r="K411" i="1"/>
  <c r="L328" i="1"/>
  <c r="L323" i="1" s="1"/>
  <c r="L330" i="1"/>
  <c r="N134" i="1"/>
  <c r="N129" i="1" s="1"/>
  <c r="M129" i="1"/>
  <c r="I406" i="1"/>
  <c r="J411" i="1"/>
  <c r="J406" i="1" s="1"/>
  <c r="N25" i="1"/>
  <c r="N20" i="1" s="1"/>
  <c r="M20" i="1"/>
  <c r="M120" i="1"/>
  <c r="N120" i="1" s="1"/>
  <c r="N125" i="1"/>
  <c r="M265" i="1"/>
  <c r="N270" i="1"/>
  <c r="N265" i="1" s="1"/>
  <c r="M379" i="1"/>
  <c r="N183" i="1"/>
  <c r="N178" i="1" s="1"/>
  <c r="M178" i="1"/>
  <c r="M374" i="1" l="1"/>
  <c r="N379" i="1"/>
  <c r="N374" i="1" s="1"/>
  <c r="K406" i="1"/>
  <c r="L411" i="1"/>
  <c r="L406" i="1" s="1"/>
  <c r="M411" i="1"/>
  <c r="M406" i="1" l="1"/>
  <c r="N411" i="1"/>
  <c r="N406" i="1" s="1"/>
</calcChain>
</file>

<file path=xl/sharedStrings.xml><?xml version="1.0" encoding="utf-8"?>
<sst xmlns="http://schemas.openxmlformats.org/spreadsheetml/2006/main" count="588" uniqueCount="209">
  <si>
    <t xml:space="preserve">                 Отчет о ходе реализации </t>
  </si>
  <si>
    <t>в очередном году муниципальной программы</t>
  </si>
  <si>
    <t>"Управление муниципальным имуществом городского поселения Новоаганск на 2014-2020 годы"</t>
  </si>
  <si>
    <t>(наименование муниципальной программы городского поселения Новоаганск)</t>
  </si>
  <si>
    <r>
      <t xml:space="preserve">           на 31 декабря </t>
    </r>
    <r>
      <rPr>
        <sz val="12"/>
        <rFont val="Times New Roman"/>
        <family val="1"/>
        <charset val="204"/>
      </rPr>
      <t>2017</t>
    </r>
    <r>
      <rPr>
        <sz val="12"/>
        <color indexed="8"/>
        <rFont val="Times New Roman"/>
        <family val="1"/>
        <charset val="204"/>
      </rPr>
      <t xml:space="preserve"> года</t>
    </r>
  </si>
  <si>
    <t>(отчетный период)</t>
  </si>
  <si>
    <t xml:space="preserve">Реквизиты нормативного правового акта, которым утверждена программа: </t>
  </si>
  <si>
    <t>Постановление администрации городского поселения Новоаганск от 20.12.2013 № 428 "Об утверждении муниципальной программы "Управление муниципальным имуществом городского поселения Новоаганск на 2014-2020 годы" (в редакции от 09.01.2018 № 1)</t>
  </si>
  <si>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>Рабикова З.Р.</t>
    </r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</si>
  <si>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</si>
  <si>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</si>
  <si>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</si>
  <si>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</si>
  <si>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2017 год, тыс. руб.</t>
  </si>
  <si>
    <t>Исполнено на 01.04.2017</t>
  </si>
  <si>
    <t>Исполнено на 01.07.2017</t>
  </si>
  <si>
    <t>Исполнено на  01.10.2017</t>
  </si>
  <si>
    <t>Исполнено на 31.12.2017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</si>
  <si>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</si>
  <si>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</si>
  <si>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</si>
  <si>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</si>
  <si>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</si>
  <si>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</si>
  <si>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</si>
  <si>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</si>
  <si>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t>1.1.</t>
  </si>
  <si>
    <t xml:space="preserve">Увеличение доходов бюджета поселения на основе эффективного управления муниципальной собственностью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</si>
  <si>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</si>
  <si>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</si>
  <si>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</si>
  <si>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</si>
  <si>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</si>
  <si>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</si>
  <si>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</si>
  <si>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1.1.1.</t>
  </si>
  <si>
    <t>Определение рыночной стоимости объектов нежилого фонда для осуществления приватизации муниципального имущества</t>
  </si>
  <si>
    <t>май - декабрь</t>
  </si>
  <si>
    <t>апрель, июль, сентябрь, ноябрь</t>
  </si>
  <si>
    <t xml:space="preserve">Проведена оценка рыночной стоимости объекта согласно договора №10\02\2017 от 15.02.2017 (здание аптеки ул. Центральная, д. 19А, п.г.т. Новоаганск и земельный участок под ним) - во II квартале.  </t>
  </si>
  <si>
    <t>Проведена оценка рыночной стоимости объектов согласно МК4 от 27.04.2017 (свиноводческий комплекс ул. Техснаб, д. 106, п.г.т. Новоаганск и земельный участок под ним; гостиница "Таёжная" ул. Береговая, д. 17а, п.г.т. Новоаганск и земельный участок под ней; оборудование для парикмахерской), МК9 от 19.07.2017 (здание аптеки ул. Центральная, д. 19А, п.г.т. Новоаганск и земельный участок под ним; оборудование для парихмахерской) - в III квартале.</t>
  </si>
  <si>
    <t xml:space="preserve">Проведена оценка рыночной стоимости объектов согласно договора №56\08\2017 от 09.08.2017 (досуговый центр ул. Транспортная, д. 28а, п.г.т. Новоаганск и земельный участок под ним) - в IV квартале.  </t>
  </si>
  <si>
    <t>1.1.2.</t>
  </si>
  <si>
    <t>Определение рыночной стоимости муниципального имущества для заключения договоров аренды на объекты нежилого фонда</t>
  </si>
  <si>
    <t>июль - декабрь</t>
  </si>
  <si>
    <t>июль - сентябрь, ноябрь</t>
  </si>
  <si>
    <t xml:space="preserve">Проведена оценка рыночной стоимости объектов согласно МК4 от 27.04.2017 (помещение 1001 (БОК) ул. Центральная, д. 1, п.г.т. Новоаганск; стоянка на 3 единицы транспорта с теплым павильоном для 20 пассажиров ул. Транспортная, д. 12а, п.г.т. Новоаганск; административное здание ул. Транспортная, д. 12, п.г.т. Новоаганск), МК9 от 19.07.2017 (здание администрации ул. Мелик-Карамова, д. 16, п.г.т. Новоаганск) - в III квартале.  </t>
  </si>
  <si>
    <t xml:space="preserve">Проведена оценка рыночной стоимости здания СДК с.Варьёган согласно МК4 от 27.04.2017 - в IV квартале.  </t>
  </si>
  <si>
    <t>1.1.3.</t>
  </si>
  <si>
    <t>Определение рыночной стоимости квартир для мены с собственниками в домах, подлежащих сносу</t>
  </si>
  <si>
    <t>март - декабрь</t>
  </si>
  <si>
    <t>март, октябрь</t>
  </si>
  <si>
    <t>Сумма, запланированная на оценку 3-х квартир в домах-новостройках ул. Нефтяников, д. 22, кв. 2, ул. Нефтяников, д. 23, кв. 1 и кв. 2, не освоена в связи с тем, что квартиры переданы районом 14.12.2017, заселение квартир планируется в феврале 2018 года.</t>
  </si>
  <si>
    <t xml:space="preserve">Произведена оплата за оценку 11-ти квартир в п.г.т. Излучинск, ул. Таёжная, д. 10, согласно заключенному договору с ООО "Бюро оценки и товарной экспертизы" от 13.03.2017 №129 для заключения договоров мены с гражданами - в I квартале.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</si>
  <si>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Произведена оплата за оценку 2-х квартир в п.г.т. Новоаганск, ул. Нефтяников, д. 21, кв. 1, ул. Нефтяников, д. 22, кв. 1, согласно заключенным договорам с ООО "Эгида" от 10.08.2017 № 57\08\17, от 21.09.2017 № 65\09\17 для заключения договоров мены с гражданами - в IV квартале.                                                                                                                                                                                                                               </t>
  </si>
  <si>
    <t>1.1.4.</t>
  </si>
  <si>
    <t>Заключение договоров аренды, договоров без-возмездного пользования, иных дого-воров, предусматри-вающих переход прав владения и (или) поль-зования в отношении му-ниципального имущества посредством проведения конкурсного отбора или аукциона, за исключением случаев, предусмотренных Феде-ральным законом №135-ФЗ "О защите конкурен-ции"</t>
  </si>
  <si>
    <t>январь - декабрь</t>
  </si>
  <si>
    <t>В I квартале 2017 года договоров безвозмездного пользования и договоров аренды не заключено; во II квартале заключено 2 договора аренды; в III квартале заключено 5 договоров аренды, в IV квартале договоров безвозмездного пользования и договоров аренды не заключено.</t>
  </si>
  <si>
    <t>1.1.5.</t>
  </si>
  <si>
    <t xml:space="preserve">Организация контроля за исполнением условий действующих договоров аренды, в том числе за своевременным внесением арендной платы за пользование муниципальным имуществом      </t>
  </si>
  <si>
    <t>Контроль осуществляется в течение периода действия договоров аренды.</t>
  </si>
  <si>
    <t>1.1.6.</t>
  </si>
  <si>
    <t>Ведение реестра муниципальной  собственности в программном обеспечении "Сауми»</t>
  </si>
  <si>
    <t>Ведение  реестра осуществляется в программном  комплексе "Сауми".</t>
  </si>
  <si>
    <t>1.1.7.</t>
  </si>
  <si>
    <t>Проведение технической инвентаризации муниципальных объектов недвижимости жилищного фонда</t>
  </si>
  <si>
    <t>март, июнь, июль, сентябрь, ноябрь</t>
  </si>
  <si>
    <t xml:space="preserve">Произведена оплата за изготовление технического паспорта жилого дома №2 по ул. Новой в п.г.т. Новоаганск согласно заключенному с АО "Ростехинвентаризация - Федеральное БТИ" договору № 24411-8604-Д от 01.02.2017 - в I квартале. Произведена оплата за техническую инвентаризацию жилых помещений и акт ликвидации жилого дома согласно заключенному договору с ИП Клименко С.В. от 25.04.2017 №13 - во II квартале. Произведена оплата за техническую инвентаризацию жилых помещений согласно заключенным с ООО "Городской кадастр" МК3 от 02.05.2017, МК12 от 22.08.2017 - в III квартале. Произведена оплата за техническую инвентаризацию жилых помещений согласно заключенным с ИП Клименко С.В. договору № 32 от 09.11.2017 и ООО "Городской кадастр" МК14 от 07.11.2017 - в IV квартале.                                                       </t>
  </si>
  <si>
    <t>1.1.8.</t>
  </si>
  <si>
    <t>Проведение технической инвентаризации муниципальных объектов недвижимости нежилого фонда</t>
  </si>
  <si>
    <t>март</t>
  </si>
  <si>
    <t xml:space="preserve">Произведена оплата за обследование технического состояния административного здания ул. Траснпортная, д. 12 согласно заключенному с ООО "СтройПроект" договору б/н от 09.01.2017 - в I квартале.    </t>
  </si>
  <si>
    <t>1.1.9.</t>
  </si>
  <si>
    <t>Опубликование информационных сообщений о продаже муниципального имущества в официальном печатном издании</t>
  </si>
  <si>
    <t>-</t>
  </si>
  <si>
    <t>1.1.10.</t>
  </si>
  <si>
    <t>Определение рыночной стоимости муниципаль-ного имущества жилого фонда для постановки на балансовый учет</t>
  </si>
  <si>
    <t>август - декабрь</t>
  </si>
  <si>
    <t>сентябрь, декабрь</t>
  </si>
  <si>
    <t>Произведена оплата за оценку 7-ми квартир в п.г.т. Новоаганск согласно заключенному с ООО "АЛЬФА-ОЦЕНКА" МК9 от 19.09.2017 - в III квартале.</t>
  </si>
  <si>
    <t>Произведена оплата за оценку 6-ти квартир в п.г.т. Новоаганск согласно заключенному с ООО "Эгида" договору № 77\11\17 от 10.11.2017 - в IV квартале.</t>
  </si>
  <si>
    <t>1.1.11.</t>
  </si>
  <si>
    <t>Определение рыночной стоимости муниципального имущества нежилого фонда для постановки на балансовый учет</t>
  </si>
  <si>
    <t>Произведена оплата за оценку автомобильнах дорог и инженерных сетей к дому №10 по ул. Энтузиастов в п.г.т. Новоаганск согласно заключенным с ООО "Эгида" договорам № 75\11\2017 от 10.11.2017, № 82\11\2017 от 27.11.2017 - в IV квартале.</t>
  </si>
  <si>
    <t>Итого по подпрограмме 1</t>
  </si>
  <si>
    <t>Всего по подпрограмме:</t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</si>
  <si>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</si>
  <si>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</si>
  <si>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t>2.1.</t>
  </si>
  <si>
    <t>Формирование земельных участков в целях государственной регистрации права собственности городского поселения Нооваганск</t>
  </si>
  <si>
    <t>2.1.1.</t>
  </si>
  <si>
    <t>Проведение работ по межеванию земельных участков под индивидуально-определенными жилыми домами и объектами нежилого фонда</t>
  </si>
  <si>
    <t>июль, октябрь, декабрь</t>
  </si>
  <si>
    <t>Сумма, запланированная на межевание кладбища с. Варьёган не реализована в связи с тем, что до процедуры межевания необходимо провести ряд мероприятий (экспертиза, выбор ЗУ из земель лесного фонда и т.д.)</t>
  </si>
  <si>
    <t>Выполнены кадастровые работы согласно заключенного договора с ИП Клименко С.В. №1 от 14.06.17 (проведено межевание 1 участка) - в III квартале.</t>
  </si>
  <si>
    <t>Выполнены кадастровые работы согласно заключенных с ИП Клименко С.В. договора №26 от 14.08.17 (проведено межевание 2 участков), с ООО "Городской кадастр" МК17 от 28.11.17 (кладбище п.г.т. Новоаганск) - в IV квартале.</t>
  </si>
  <si>
    <t>2.1.2.</t>
  </si>
  <si>
    <t xml:space="preserve"> Регистрация права собственности на земельные участки</t>
  </si>
  <si>
    <t>2.1.3.</t>
  </si>
  <si>
    <t xml:space="preserve"> Проведение работ по межеванию земельных участков под детскими площадками</t>
  </si>
  <si>
    <t>октябрь - декабрь</t>
  </si>
  <si>
    <t>2.1.4.</t>
  </si>
  <si>
    <t xml:space="preserve"> Проведение работ по межеванию земельных участков для предоставления под ИЖС многодетным семьям</t>
  </si>
  <si>
    <t>Итого по подпрограмме 2</t>
  </si>
  <si>
    <t>Всего по подпрограмме 2:</t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</si>
  <si>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</si>
  <si>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"Эффективное использование и распоряжение муниципальным имуществом"</t>
    </r>
  </si>
  <si>
    <t>3.1.</t>
  </si>
  <si>
    <t>Содержание и ремонт муниципального нежилого фонда</t>
  </si>
  <si>
    <t>3.1.1.</t>
  </si>
  <si>
    <t>Осуществление санитарно-эпидемиологической экспертизы, обследование тех. состояния и тех. инвентаризация объектов жилищного фонда с целью признания помещения жилым помещением, жилого помещения непригодным для проживания (объекты нежилого фонда)</t>
  </si>
  <si>
    <t>Мероприятие не реализовано по причине отсутствия необходимости</t>
  </si>
  <si>
    <t>3.1.2.</t>
  </si>
  <si>
    <t>Оплата коммунальных услуг, утилизации ТБО за объекты муниципальной собственности (нежилые помещения)</t>
  </si>
  <si>
    <t>февраль - декабрь</t>
  </si>
  <si>
    <t>Оплата произведена по факту выставленных счетов-фактур</t>
  </si>
  <si>
    <t xml:space="preserve">Оплачена кредиторская задолженность за коммунальные услуги за нежилые объекты муниципальной собственности по заключенным с АО "АМЖКУ" МК 343 от 21.11.2016, МК 64 от 31.12.2015, договорам от 01.01.2016 № 66 и № 67, с АО "ЮТЭК" МК 0018 от 17.10.2016. Произведена оплата коммунальных услуг (водоснабжение, водоотведение, теплоснабжение, электроосвещение, вывоз и утилизация ТБО, вывоз ЖБО) за нежилые объекты муниципальной собственности в рамках заключенных с АО "АМЖКУ" МК 443, МК 444, МК 445 от 30.12.2016, от 02.03.2017 МК 633, договоров от 01.01.2017 № 446, № 447, № 448, с АО "ЮТЭК" МК 0018 от 30.12.2016 - в I квартале.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</si>
  <si>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(водоснабжение, водоотведение, теплоснабжение, электроосвещение, вывоз и утилизация ТБО, вывоз ЖБО) за нежилые объекты муниципальной собственности в рамках заключенных с АО "АМЖКУ" МК 443, МК 444, МК 445 от 30.12.2016, от 02.03.2017 МК 633, договоров от 01.01.2017 № 446, № 447, № 448, с АО "ЮТЭК" МК 0018 от 30.12.2016 - во II квартале.</t>
  </si>
  <si>
    <t>Произведена оплата коммунальных услуг (водоснабжение, водоотведение, теплоснабжение, электроосвещение, вывоз и утилизация ТБО, вывоз ЖБО) за нежилые объекты муниципальной собственности в рамках заключенных с АО "АМЖКУ" МК 444, МК 445 от 30.12.2016, от 02.03.2017 МК 633, договоров от 01.01.2017 № 446, № 447, № 448, с АО "ЮТЭК" МК 0018 от 30.12.2016 - в III квартале.</t>
  </si>
  <si>
    <t>Произведена оплата коммунальных услуг (водоснабжение, водоотведение, теплоснабжение, электроосвещение, вывоз и утилизация ТБО, вывоз ЖБО) за нежилые объекты муниципальной собственности в рамках заключенных с АО "АМЖКУ" МК 443, МК 444, МК 445 от 30.12.2016, договоров от 01.01.2017 № 446, № 447, от 01.09.2017 № 691, с АО "ЮТЭК" МК 0018 от 30.12.2016 - в IV квартале.</t>
  </si>
  <si>
    <t>3.1.3.</t>
  </si>
  <si>
    <t>Ремонт и содержание объектов муниципальной собственности городского поселения Новоаганск (нежилые помещения)</t>
  </si>
  <si>
    <t xml:space="preserve">январь - декабрь </t>
  </si>
  <si>
    <t>февраль - май, июль, сентябрь, октябрь, декабрь</t>
  </si>
  <si>
    <t>Выполнены ремонтные работы на объектах муниципальной собственности в рамках заключенного с ИП Ивановым И.В. договора № 2 от 10.01.2017 - в I и II кварталах.</t>
  </si>
  <si>
    <t>Выполнены ремонтные работы на объектах муниципальной собственности в рамках заключенных с ИП Ивановым И.В. МК 10 от 11.08.2017, с АО "АМЖКУ" договора № 24 от 28.07.2017, приобретен прибор расхода воды в раках заключенного с ИП Шишига Г.Н. договора № 10 от 03.07.2017 - в III квартале.</t>
  </si>
  <si>
    <t>Произведена оплата за установку, поверку прибора тепловой энергии, гидропневматическую промывку и выполнение ремонтных работ на объектах муниципальной собственности в рамках заключенных с ООО "АганТеплоЭнергоМонтажСервисСтрой" договора №17\17 от 21.08.2017, с АО "АМЖКУ" договора №Ю-081/17 от 18.08.2017, с ИП Ивановым В.В. договора №34 от 14.11.2017 - в IV квартале.</t>
  </si>
  <si>
    <t>3.1.4.</t>
  </si>
  <si>
    <t>Оплата расходов по тех.обслуживанию электрооборудования, узлов учёта теплоэнергии (поверка теплосчётчиков), охранно-пожарной сигнализации</t>
  </si>
  <si>
    <t>февраль, апрель - сентябрь, ноябрь, декабрь</t>
  </si>
  <si>
    <t xml:space="preserve">Оплачена кредиторская задолженность за ТО и тек.ремонт системы электроснабжения и ОПС по заключенным с ИП Париловым А.А. МК 1 от 23.12.15, МК 0811 от 11.07.16 - в I квартале. </t>
  </si>
  <si>
    <t xml:space="preserve">Произведена оплата за ТО средств ОПС и ТО и текущий ремонт систем электроснабжения по заключенным с ИП Париловым А.А. МК 2 от 17.03.2017 и ООО "Электроналадчик" МК 1 от 04.04.2017 - во II квартале.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</si>
  <si>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за ТО средств ОПС и ТО и текущий ремонт систем электроснабжения, поверку приборов измерения тепловой энергии по заключенным с ИП Париловым А.А. МК 2 от 17.03.2017, ООО "Электроналадчик" МК 1 от 04.04.2017, ООО "Карат-Сервис" МК 5 от 06.06.2017 - в III квартале.</t>
  </si>
  <si>
    <t>Произведена оплата за ТО средств ОПС и ТО и текущий ремонт систем электроснабжения по заключенным с ИП Париловым А.А. МК 2 от 17.03.2017, ООО "Электроналадчик" МК 1 от 04.04.2017 - в IV квартале.</t>
  </si>
  <si>
    <t>3.1.5.</t>
  </si>
  <si>
    <t xml:space="preserve">Оплата услуг по контролю за состоянием пожарной сигнализации </t>
  </si>
  <si>
    <t>3.1.6.</t>
  </si>
  <si>
    <t xml:space="preserve">Монтаж охранно-пожарной сигнализации, кабеля питания щитка охранно-пожарной сигнализации </t>
  </si>
  <si>
    <t>3.1.7.</t>
  </si>
  <si>
    <t>Оплата услуг охраны объектов муниципальной собственности поселения</t>
  </si>
  <si>
    <t>3.1.8.</t>
  </si>
  <si>
    <t>Оплата расходов за услуги связи</t>
  </si>
  <si>
    <t>Оплачена кредиторская задолженность по заключенным с АО "КОМСТАР ХМАО" договору № 138\Р\1007 от 31.12.2015, МК 138\Р от 31.12.2015 и ПАО "Мобильные ТелеСистемы" договору № 138\Р\1003 от 01.01.2016. Услуги связи оказывались согласно договоров с ПАО "Мобильные ТелеСистемы" № 138\Р\1003 от 01.01.2017 и АО "КОМСТАР ХМАО" договорам от 26.12.2016 № 138\Р и № 138\Р\1007.</t>
  </si>
  <si>
    <t>3.1.9.</t>
  </si>
  <si>
    <t>Оплата работ по дератизации</t>
  </si>
  <si>
    <t>3.2.</t>
  </si>
  <si>
    <t>Содержание и ремонт муниципального жилищного фонда</t>
  </si>
  <si>
    <t>3.2.1.</t>
  </si>
  <si>
    <t>Осуществление санитарно-эпидемиологической экспертизы, обследование тех. состояния и тех. инвентаризация объектов жилищного фонда с целью признания помещения жилым помещением, жилого помещения непригодным для проживания (объекты жилого фонда)</t>
  </si>
  <si>
    <t>октябрь</t>
  </si>
  <si>
    <t>Произведена оплата за обследование технического состояния жилого комплекса на 73 человека ул. Траснпортная, д. 124 согласно заключенному с ООО "СтройПроект" договору №13 от 20.09.2017 - в IV квартале.</t>
  </si>
  <si>
    <t>3.2.2.</t>
  </si>
  <si>
    <t>Оплата коммунальных услуг, утилизации ТБО за объекты муниципальной собственности (жилые помещения)</t>
  </si>
  <si>
    <t>февраль - июль, сентябрь, ноябрь, декабрь</t>
  </si>
  <si>
    <t>Оплачена кредиторская задолженность за теплоснабжение за ноябрь 2016 года по заключенному с ООО "Управляющая компания "ПРОГРЕСС" МК 3 от 17.11.2016. Произведена оплата коммунальных услуг (освещение, теплоснабжение, водоснабжение, водоотведение, содержание и текущий ремонт имущества) за жилые помещения, являющиеся объектами муниципальной собственности, в рамках заключенного с ООО "Управляющая компания "ПРОГРЕСС" МК1\17 от 14.02.2017 - в I квартале.</t>
  </si>
  <si>
    <t>Произведена оплата коммунальных услуг (освещение, теплоснабжение, содержание имущества, вывоз и утилизация ТБО) за жилые помещения, являющиеся объектами муниципальной собственности, в рамках заключенных с АО "АМЖКУ" МК 1 от 31.03.2017, договора № 1 от 31.03.2017, с ООО "Управляющая компания "ПРОГРЕСС" МК1\17 от 14.02.2017, с ООО "Излучинская Управляющая компания "РАДУГА" договора № 01-17 от 24.05.2017 - во II квартале.</t>
  </si>
  <si>
    <t>Произведена оплата коммунальных услуг (освещение, теплоснабжение, содержание имущества, вывоз и утилизация ТБО) за жилые помещения, являющиеся объектами муниципальной собственности, в рамках заключенных с АО "АМЖКУ" договора № 1 от 31.03.2017, с ООО "Управляющая компания "ПРОГРЕСС" МК1\17 от 14.02.2017, с ООО "Излучинская Управляющая компания "РАДУГА" договора № 01-17 от 24.05.2017 - в III квартале.</t>
  </si>
  <si>
    <t>Произведена оплата коммунальных услуг (теплоснабжение, вывоз ТБО, вывоз ЖБО) за жилые помещения, являющиеся объектами муниципальной собственности, в рамках заключенных с АО "АМЖКУ" договоров №1 от 31.03.2017, №450 от 21.04.2017, №6 от 01.08.2017, с ООО "Управляющая компания "ПРОГРЕСС" МК1\17 от 14.02.2017 - в IVквартале.</t>
  </si>
  <si>
    <t>3.2.3.</t>
  </si>
  <si>
    <t>Ремонт и содержание объектов муниципальной собственности городского поселения Новоаганск (жилые помещения)</t>
  </si>
  <si>
    <t>март, июнь, сентябрь, декабрь</t>
  </si>
  <si>
    <t xml:space="preserve">
</t>
  </si>
  <si>
    <t>Произведена оплата за перепрограммирование счетчиков в рамках заключенного с ООО "Энергосервис" договора № 3 от 02.02.2017 - в I квартале. Произведена оплата подотчета (Ионина Е.В.) за приобретение товаров для ремонта жилых помещений, являющихся объектами муниципальной собственности - во II квартале. Произведена оплата за ремонт квартиры ул. Новая, д. 3, кв. 28 в рамках заключенного с ИП Ивановым В.В. МК 13 от 23.08.2017 - в III квартале. Произведена оплата подотчета (Ионина Е.В.) за приобретение электросчетчика для установки в жилое помещение, являющееся объектом муниципальной собственности - в IV квартале.</t>
  </si>
  <si>
    <t>3.2.4.</t>
  </si>
  <si>
    <t>Оплата НДС при реализации муниципального имущества городского поселения</t>
  </si>
  <si>
    <t>3.2.5.</t>
  </si>
  <si>
    <t>Оплата взносов на кап.ремонт жилых помещений, находящихся в муниципальной собственности поселения</t>
  </si>
  <si>
    <t>февраль - апрель, июнь - декабрь</t>
  </si>
  <si>
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14 от 25.01.2017</t>
  </si>
  <si>
    <t>3.2.6.</t>
  </si>
  <si>
    <t>Возмещение расходов по оплате соц.найма жилых помещений</t>
  </si>
  <si>
    <t>декабрь</t>
  </si>
  <si>
    <t>3.3.</t>
  </si>
  <si>
    <t>Минимизация ущерба при наступлении неблагоприятных обстоятельств, сопряженных с убытками</t>
  </si>
  <si>
    <t>3.3.1</t>
  </si>
  <si>
    <t xml:space="preserve">Страхование муниципального имущества, в том числе: </t>
  </si>
  <si>
    <t>перечисление администрацией поселения субсидии страховой организации в размере 10 % от суммы страховой премии</t>
  </si>
  <si>
    <t>перечисление средств округа субсидии страховой организации в размере 90 % от суммы страховой премии</t>
  </si>
  <si>
    <t>перечисление администрацией поселения средств страховой организации в размере 100% от суммы страховой премии</t>
  </si>
  <si>
    <t>февраль - март</t>
  </si>
  <si>
    <t xml:space="preserve">Произведена оплата страховой премии за страхование муниципального имущества в 2017 году согласно заключенных с Нижневартовским филиалом ПАО "САК "Энергогарант" МК 1676 от 30.12.2016 и договоров от 19.01.2017 № 176800-140-000024 и № 176800-140-000023. </t>
  </si>
  <si>
    <t>3.4.</t>
  </si>
  <si>
    <t>Обновление автомобильного парка поселения</t>
  </si>
  <si>
    <t>3.4.1.</t>
  </si>
  <si>
    <t>Приобретение автомобиля для нужд городского поселения Новоаганск</t>
  </si>
  <si>
    <t>Итого по подпрограмме 3</t>
  </si>
  <si>
    <t>Всего по подпрограмме 3:</t>
  </si>
  <si>
    <r>
      <t xml:space="preserve">Задача 4: </t>
    </r>
    <r>
      <rPr>
        <sz val="10"/>
        <color indexed="8"/>
        <rFont val="Times New Roman"/>
        <family val="1"/>
        <charset val="204"/>
      </rPr>
      <t>"Удовлетворение материальных и духовных потребностей жителей городского поселения Новоаганск"</t>
    </r>
  </si>
  <si>
    <r>
      <t xml:space="preserve">Наименование подпрограммы 4: </t>
    </r>
    <r>
      <rPr>
        <sz val="10"/>
        <color indexed="8"/>
        <rFont val="Times New Roman"/>
        <family val="1"/>
        <charset val="204"/>
      </rPr>
      <t>"Совершенствование и развитие социальной инфраструктуры городского поселения Новоаганск"</t>
    </r>
  </si>
  <si>
    <t>4.1.</t>
  </si>
  <si>
    <t>Создание условий для реализации социальных обязательств</t>
  </si>
  <si>
    <t>4.1.1.</t>
  </si>
  <si>
    <t>Разработка Программы комплексного развития социальной инфраструктуры городского поселения Новоаганск</t>
  </si>
  <si>
    <t>Итого по подпрограмме 4</t>
  </si>
  <si>
    <t>Всего по подпрограмме 4:</t>
  </si>
  <si>
    <t>ВСЕГО по программе</t>
  </si>
  <si>
    <t>Всего по программе:</t>
  </si>
  <si>
    <t xml:space="preserve">Руководитель программы: </t>
  </si>
  <si>
    <t>Рабикова З.Р.</t>
  </si>
  <si>
    <t xml:space="preserve">  (Ф.И.О.)                                                      (подпись)</t>
  </si>
  <si>
    <t>Должностное лицо  ответственное за составление формы:</t>
  </si>
  <si>
    <t>Начальник отдела по управлению муниципальным имуществом</t>
  </si>
  <si>
    <t xml:space="preserve">(должность)                                       (Ф.И.О.)               (подпись) </t>
  </si>
  <si>
    <t>Телефон:</t>
  </si>
  <si>
    <t>(34668)51036</t>
  </si>
  <si>
    <t>Согласовано:                       Начальник отдела финансов</t>
  </si>
  <si>
    <t>Черных Т.Т.</t>
  </si>
  <si>
    <t xml:space="preserve">    (Ф.И.О.)                     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</si>
</sst>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9" x14ac:knownFonts="1">
    <font>
      <sz val="10"/>
      <name val="Arial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1" fillId="2" borderId="0" xfId="0" applyFont="1" applyFill="1" applyAlignment="1"/>
    <xf numFmtId="0" fontId="3" fillId="0" borderId="0" xfId="0" applyFont="1"/>
    <xf numFmtId="0" fontId="0" fillId="2" borderId="0" xfId="0" applyFill="1"/>
    <xf numFmtId="0" fontId="1" fillId="0" borderId="0" xfId="0" applyFont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2" borderId="0" xfId="0" applyFont="1" applyFill="1" applyBorder="1" applyAlignment="1"/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6" fillId="2" borderId="0" xfId="0" applyFont="1" applyFill="1" applyAlignment="1"/>
    <xf numFmtId="0" fontId="6" fillId="0" borderId="0" xfId="0" applyFont="1" applyFill="1" applyAlignment="1"/>
    <xf numFmtId="0" fontId="7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6" fillId="2" borderId="0" xfId="0" applyFont="1" applyFill="1" applyBorder="1" applyAlignment="1"/>
    <xf numFmtId="0" fontId="6" fillId="0" borderId="0" xfId="0" applyFont="1" applyFill="1" applyBorder="1" applyAlignment="1"/>
    <xf numFmtId="0" fontId="9" fillId="0" borderId="0" xfId="0" applyFont="1"/>
    <xf numFmtId="0" fontId="5" fillId="2" borderId="0" xfId="0" applyFont="1" applyFill="1" applyBorder="1" applyAlignment="1"/>
    <xf numFmtId="0" fontId="5" fillId="0" borderId="0" xfId="0" applyFont="1" applyFill="1"/>
    <xf numFmtId="0" fontId="10" fillId="0" borderId="0" xfId="0" applyFont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wrapText="1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11" fillId="0" borderId="8" xfId="0" applyNumberFormat="1" applyFont="1" applyFill="1" applyBorder="1" applyAlignment="1" applyProtection="1">
      <alignment vertical="center" wrapText="1"/>
      <protection locked="0"/>
    </xf>
    <xf numFmtId="2" fontId="11" fillId="2" borderId="1" xfId="1" applyNumberFormat="1" applyFont="1" applyFill="1" applyBorder="1" applyAlignment="1" applyProtection="1">
      <alignment vertical="center" wrapText="1"/>
      <protection locked="0"/>
    </xf>
    <xf numFmtId="2" fontId="11" fillId="0" borderId="1" xfId="1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horizontal="center" vertical="top" wrapText="1"/>
      <protection locked="0"/>
    </xf>
    <xf numFmtId="49" fontId="12" fillId="0" borderId="9" xfId="0" applyNumberFormat="1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" fontId="15" fillId="0" borderId="2" xfId="0" applyNumberFormat="1" applyFont="1" applyFill="1" applyBorder="1" applyAlignment="1" applyProtection="1">
      <alignment vertical="center" wrapText="1"/>
      <protection locked="0"/>
    </xf>
    <xf numFmtId="2" fontId="11" fillId="2" borderId="3" xfId="1" applyNumberFormat="1" applyFont="1" applyFill="1" applyBorder="1" applyAlignment="1" applyProtection="1">
      <alignment vertical="center" wrapText="1"/>
      <protection locked="0"/>
    </xf>
    <xf numFmtId="2" fontId="11" fillId="0" borderId="3" xfId="1" applyNumberFormat="1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horizontal="center" vertical="top" wrapText="1"/>
      <protection locked="0"/>
    </xf>
    <xf numFmtId="4" fontId="12" fillId="0" borderId="12" xfId="0" applyNumberFormat="1" applyFont="1" applyFill="1" applyBorder="1" applyAlignment="1" applyProtection="1">
      <alignment vertical="center" wrapText="1"/>
      <protection locked="0"/>
    </xf>
    <xf numFmtId="4" fontId="12" fillId="0" borderId="5" xfId="0" applyNumberFormat="1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2" fontId="11" fillId="3" borderId="1" xfId="1" applyNumberFormat="1" applyFont="1" applyFill="1" applyBorder="1" applyAlignment="1" applyProtection="1">
      <alignment vertical="center" wrapText="1"/>
      <protection locked="0"/>
    </xf>
    <xf numFmtId="49" fontId="12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2" fontId="11" fillId="2" borderId="5" xfId="1" applyNumberFormat="1" applyFont="1" applyFill="1" applyBorder="1" applyAlignment="1" applyProtection="1">
      <alignment vertical="center" wrapText="1"/>
      <protection locked="0"/>
    </xf>
    <xf numFmtId="2" fontId="11" fillId="0" borderId="5" xfId="1" applyNumberFormat="1" applyFont="1" applyFill="1" applyBorder="1" applyAlignment="1" applyProtection="1">
      <alignment vertical="center" wrapText="1"/>
      <protection locked="0"/>
    </xf>
    <xf numFmtId="2" fontId="10" fillId="0" borderId="6" xfId="0" applyNumberFormat="1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2" fontId="10" fillId="2" borderId="13" xfId="0" applyNumberFormat="1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2" fontId="11" fillId="2" borderId="12" xfId="1" applyNumberFormat="1" applyFont="1" applyFill="1" applyBorder="1" applyAlignment="1" applyProtection="1">
      <alignment vertical="center" wrapText="1"/>
      <protection locked="0"/>
    </xf>
    <xf numFmtId="2" fontId="11" fillId="0" borderId="12" xfId="1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5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3" borderId="5" xfId="0" applyFont="1" applyFill="1" applyBorder="1" applyAlignment="1" applyProtection="1">
      <alignment horizontal="center" vertical="top" wrapText="1"/>
      <protection locked="0"/>
    </xf>
    <xf numFmtId="0" fontId="16" fillId="3" borderId="9" xfId="0" applyFont="1" applyFill="1" applyBorder="1" applyAlignment="1" applyProtection="1">
      <alignment horizontal="center" vertical="top" wrapText="1"/>
      <protection locked="0"/>
    </xf>
    <xf numFmtId="0" fontId="10" fillId="0" borderId="6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top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top" wrapText="1"/>
      <protection locked="0"/>
    </xf>
    <xf numFmtId="2" fontId="10" fillId="2" borderId="2" xfId="0" applyNumberFormat="1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9" fontId="1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49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49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top" wrapText="1"/>
      <protection locked="0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164" fontId="12" fillId="0" borderId="5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vertical="center" wrapText="1"/>
      <protection locked="0"/>
    </xf>
    <xf numFmtId="2" fontId="15" fillId="2" borderId="3" xfId="0" applyNumberFormat="1" applyFont="1" applyFill="1" applyBorder="1" applyAlignment="1" applyProtection="1">
      <alignment vertical="center" wrapText="1"/>
      <protection locked="0"/>
    </xf>
    <xf numFmtId="2" fontId="15" fillId="0" borderId="3" xfId="0" applyNumberFormat="1" applyFont="1" applyFill="1" applyBorder="1" applyAlignment="1" applyProtection="1">
      <alignment vertical="center" wrapText="1"/>
      <protection locked="0"/>
    </xf>
    <xf numFmtId="2" fontId="15" fillId="0" borderId="4" xfId="0" applyNumberFormat="1" applyFont="1" applyFill="1" applyBorder="1" applyAlignment="1" applyProtection="1">
      <alignment vertical="center" wrapText="1"/>
      <protection locked="0"/>
    </xf>
    <xf numFmtId="164" fontId="12" fillId="0" borderId="9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2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2" fontId="12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5" xfId="0" applyNumberFormat="1" applyFont="1" applyFill="1" applyBorder="1" applyAlignment="1" applyProtection="1">
      <alignment horizontal="right" vertical="center"/>
      <protection locked="0"/>
    </xf>
    <xf numFmtId="2" fontId="12" fillId="0" borderId="9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2" fontId="12" fillId="0" borderId="1" xfId="1" applyNumberFormat="1" applyFont="1" applyFill="1" applyBorder="1" applyAlignment="1" applyProtection="1">
      <alignment vertical="center" wrapText="1"/>
      <protection locked="0"/>
    </xf>
    <xf numFmtId="2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12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/>
      <protection locked="0"/>
    </xf>
    <xf numFmtId="2" fontId="12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12" xfId="0" applyNumberFormat="1" applyFont="1" applyFill="1" applyBorder="1" applyAlignment="1" applyProtection="1">
      <alignment horizontal="justify" vertical="top" wrapText="1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/>
    <xf numFmtId="0" fontId="0" fillId="0" borderId="3" xfId="0" applyBorder="1" applyAlignment="1">
      <alignment wrapText="1"/>
    </xf>
    <xf numFmtId="2" fontId="16" fillId="0" borderId="1" xfId="1" applyNumberFormat="1" applyFont="1" applyFill="1" applyBorder="1" applyAlignment="1" applyProtection="1">
      <alignment vertical="center" wrapText="1"/>
      <protection locked="0"/>
    </xf>
    <xf numFmtId="2" fontId="16" fillId="3" borderId="1" xfId="1" applyNumberFormat="1" applyFont="1" applyFill="1" applyBorder="1" applyAlignment="1" applyProtection="1">
      <alignment vertical="center" wrapText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2" fontId="11" fillId="2" borderId="12" xfId="1" applyNumberFormat="1" applyFont="1" applyFill="1" applyBorder="1" applyAlignment="1" applyProtection="1">
      <alignment vertical="center" wrapText="1"/>
    </xf>
    <xf numFmtId="2" fontId="11" fillId="0" borderId="12" xfId="1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right" vertical="center" wrapText="1"/>
    </xf>
    <xf numFmtId="2" fontId="12" fillId="0" borderId="12" xfId="0" applyNumberFormat="1" applyFont="1" applyFill="1" applyBorder="1" applyAlignment="1" applyProtection="1">
      <alignment horizontal="right" vertical="center"/>
    </xf>
    <xf numFmtId="2" fontId="11" fillId="0" borderId="5" xfId="0" applyNumberFormat="1" applyFont="1" applyFill="1" applyBorder="1" applyAlignment="1" applyProtection="1">
      <alignment horizontal="right" vertical="center"/>
      <protection locked="0"/>
    </xf>
    <xf numFmtId="0" fontId="12" fillId="0" borderId="5" xfId="0" applyFont="1" applyFill="1" applyBorder="1" applyAlignment="1" applyProtection="1">
      <alignment vertical="center" wrapText="1"/>
      <protection locked="0"/>
    </xf>
    <xf numFmtId="2" fontId="1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5" xfId="0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top" wrapText="1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0" fillId="2" borderId="6" xfId="0" applyNumberFormat="1" applyFont="1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8" xfId="0" applyFill="1" applyBorder="1"/>
    <xf numFmtId="0" fontId="0" fillId="4" borderId="14" xfId="0" applyFill="1" applyBorder="1"/>
    <xf numFmtId="0" fontId="10" fillId="2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11" xfId="0" applyBorder="1" applyAlignment="1"/>
    <xf numFmtId="0" fontId="0" fillId="4" borderId="0" xfId="0" applyFill="1" applyBorder="1"/>
    <xf numFmtId="0" fontId="10" fillId="2" borderId="13" xfId="0" applyNumberFormat="1" applyFont="1" applyFill="1" applyBorder="1" applyAlignment="1">
      <alignment horizontal="left" vertical="center" wrapText="1"/>
    </xf>
    <xf numFmtId="0" fontId="0" fillId="2" borderId="14" xfId="0" applyFill="1" applyBorder="1" applyAlignment="1"/>
    <xf numFmtId="0" fontId="0" fillId="2" borderId="15" xfId="0" applyFill="1" applyBorder="1" applyAlignment="1"/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49" fontId="12" fillId="0" borderId="6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Alignment="1"/>
    <xf numFmtId="0" fontId="0" fillId="0" borderId="8" xfId="0" applyBorder="1" applyAlignment="1"/>
    <xf numFmtId="0" fontId="1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/>
    <xf numFmtId="0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" borderId="1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0" applyNumberFormat="1" applyFont="1" applyFill="1" applyBorder="1" applyAlignment="1" applyProtection="1">
      <alignment vertical="center" wrapText="1"/>
      <protection locked="0"/>
    </xf>
    <xf numFmtId="0" fontId="0" fillId="2" borderId="7" xfId="0" applyNumberFormat="1" applyFill="1" applyBorder="1" applyAlignment="1">
      <alignment wrapText="1"/>
    </xf>
    <xf numFmtId="0" fontId="0" fillId="2" borderId="8" xfId="0" applyNumberFormat="1" applyFill="1" applyBorder="1" applyAlignment="1">
      <alignment wrapText="1"/>
    </xf>
    <xf numFmtId="0" fontId="0" fillId="2" borderId="14" xfId="0" applyFill="1" applyBorder="1"/>
    <xf numFmtId="0" fontId="12" fillId="2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0" xfId="0" applyFill="1" applyBorder="1"/>
    <xf numFmtId="0" fontId="12" fillId="2" borderId="13" xfId="0" applyNumberFormat="1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14" xfId="0" applyNumberForma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0" fontId="0" fillId="0" borderId="0" xfId="0" applyAlignment="1">
      <alignment vertical="top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 applyProtection="1">
      <alignment horizontal="right" vertical="center" wrapText="1"/>
    </xf>
    <xf numFmtId="2" fontId="11" fillId="0" borderId="12" xfId="0" applyNumberFormat="1" applyFont="1" applyFill="1" applyBorder="1" applyAlignment="1" applyProtection="1">
      <alignment horizontal="right" vertical="center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2" fontId="11" fillId="2" borderId="1" xfId="1" applyNumberFormat="1" applyFont="1" applyFill="1" applyBorder="1" applyAlignment="1" applyProtection="1">
      <alignment vertical="center" wrapText="1"/>
    </xf>
    <xf numFmtId="2" fontId="11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/>
    <xf numFmtId="0" fontId="5" fillId="0" borderId="14" xfId="0" applyFont="1" applyBorder="1"/>
    <xf numFmtId="0" fontId="18" fillId="0" borderId="14" xfId="0" applyFont="1" applyBorder="1" applyAlignment="1"/>
    <xf numFmtId="0" fontId="18" fillId="0" borderId="0" xfId="0" applyFont="1" applyBorder="1" applyAlignment="1"/>
    <xf numFmtId="0" fontId="17" fillId="2" borderId="14" xfId="0" applyFont="1" applyFill="1" applyBorder="1"/>
    <xf numFmtId="0" fontId="17" fillId="0" borderId="0" xfId="0" applyFont="1"/>
    <xf numFmtId="0" fontId="0" fillId="0" borderId="0" xfId="0" applyFill="1"/>
    <xf numFmtId="0" fontId="17" fillId="2" borderId="0" xfId="0" applyFont="1" applyFill="1"/>
    <xf numFmtId="0" fontId="5" fillId="0" borderId="14" xfId="0" applyFont="1" applyBorder="1" applyAlignment="1">
      <alignment wrapText="1"/>
    </xf>
    <xf numFmtId="0" fontId="5" fillId="0" borderId="14" xfId="0" applyFont="1" applyBorder="1" applyAlignment="1"/>
    <xf numFmtId="0" fontId="10" fillId="0" borderId="14" xfId="0" applyFont="1" applyBorder="1" applyAlignment="1"/>
    <xf numFmtId="0" fontId="3" fillId="0" borderId="14" xfId="0" applyFont="1" applyBorder="1" applyAlignment="1"/>
  </cellXfs>
  <cellStyles count="2">
    <cellStyle name="Обычный" xfId="0" builtinId="0"/>
    <cellStyle name="Финансов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4"/>
  <sheetViews>
    <sheetView tabSelected="1" view="pageBreakPreview" zoomScale="85" zoomScaleSheetLayoutView="100" workbookViewId="0">
      <selection activeCell="M198" sqref="M198"/>
    </sheetView>
  </sheetViews>
  <sheetFormatPr defaultRowHeight="12.75" x14ac:dyDescent="0.2"/>
  <cols>
    <col min="2" max="2" width="18.28515625" customWidth="1"/>
    <col min="5" max="5" width="12.85546875" customWidth="1"/>
    <col min="6" max="6" width="11" style="7" bestFit="1" customWidth="1"/>
    <col min="7" max="7" width="9" customWidth="1"/>
    <col min="8" max="8" width="8" customWidth="1"/>
    <col min="9" max="9" width="9.7109375" style="307" customWidth="1"/>
    <col min="10" max="10" width="7.7109375" customWidth="1"/>
    <col min="11" max="11" width="9.85546875" customWidth="1"/>
    <col min="12" max="12" width="7.42578125" customWidth="1"/>
    <col min="14" max="14" width="8" customWidth="1"/>
    <col min="15" max="15" width="20.7109375" customWidth="1"/>
  </cols>
  <sheetData>
    <row r="1" spans="1:34" ht="15.75" x14ac:dyDescent="0.25">
      <c r="B1" s="1"/>
      <c r="F1" s="2" t="s">
        <v>0</v>
      </c>
      <c r="G1" s="3"/>
      <c r="H1" s="3"/>
      <c r="I1" s="4"/>
    </row>
    <row r="2" spans="1:34" ht="15.75" x14ac:dyDescent="0.25">
      <c r="B2" s="1"/>
      <c r="F2" s="5" t="s">
        <v>1</v>
      </c>
      <c r="G2" s="3"/>
      <c r="H2" s="3"/>
      <c r="I2" s="4"/>
    </row>
    <row r="3" spans="1:34" ht="15.75" x14ac:dyDescent="0.25">
      <c r="B3" s="1"/>
      <c r="D3" s="6" t="s">
        <v>2</v>
      </c>
      <c r="G3" s="3"/>
      <c r="H3" s="3"/>
      <c r="I3" s="4"/>
    </row>
    <row r="4" spans="1:34" ht="15.75" x14ac:dyDescent="0.25">
      <c r="B4" s="1"/>
      <c r="E4" s="8"/>
      <c r="F4" s="9" t="s">
        <v>3</v>
      </c>
      <c r="G4" s="3"/>
      <c r="H4" s="3"/>
      <c r="I4" s="4"/>
    </row>
    <row r="5" spans="1:34" ht="6.75" customHeight="1" x14ac:dyDescent="0.25">
      <c r="B5" s="1"/>
      <c r="E5" s="8"/>
      <c r="F5" s="10"/>
      <c r="G5" s="3"/>
      <c r="H5" s="3"/>
      <c r="I5" s="4"/>
    </row>
    <row r="6" spans="1:34" ht="15.75" x14ac:dyDescent="0.25">
      <c r="B6" s="11"/>
      <c r="C6" s="11"/>
      <c r="D6" s="11"/>
      <c r="F6" s="12" t="s">
        <v>4</v>
      </c>
      <c r="G6" s="3"/>
      <c r="H6" s="3"/>
      <c r="I6" s="4"/>
    </row>
    <row r="7" spans="1:34" ht="15.75" x14ac:dyDescent="0.25">
      <c r="B7" s="11"/>
      <c r="C7" s="13"/>
      <c r="D7" s="13"/>
      <c r="F7" s="14"/>
      <c r="G7" s="3" t="s">
        <v>5</v>
      </c>
      <c r="H7" s="3"/>
      <c r="I7" s="4"/>
    </row>
    <row r="8" spans="1:34" ht="6.75" customHeight="1" x14ac:dyDescent="0.25">
      <c r="B8" s="11"/>
      <c r="C8" s="11"/>
      <c r="D8" s="11"/>
      <c r="E8" s="11"/>
      <c r="F8" s="10"/>
      <c r="G8" s="3"/>
      <c r="H8" s="3"/>
      <c r="I8" s="4"/>
    </row>
    <row r="9" spans="1:34" ht="15.75" x14ac:dyDescent="0.25">
      <c r="B9" s="15" t="s">
        <v>6</v>
      </c>
      <c r="C9" s="11"/>
      <c r="D9" s="11"/>
      <c r="E9" s="16"/>
      <c r="F9" s="17"/>
      <c r="G9" s="16"/>
      <c r="H9" s="16"/>
      <c r="I9" s="18"/>
      <c r="J9" s="19"/>
    </row>
    <row r="10" spans="1:34" ht="48.75" customHeight="1" x14ac:dyDescent="0.25">
      <c r="B10" s="20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6.75" customHeight="1" x14ac:dyDescent="0.25">
      <c r="B11" s="15"/>
      <c r="C11" s="24"/>
      <c r="D11" s="24"/>
      <c r="E11" s="25"/>
      <c r="F11" s="26"/>
      <c r="G11" s="25"/>
      <c r="H11" s="25"/>
      <c r="I11" s="27"/>
      <c r="J11" s="28"/>
    </row>
    <row r="12" spans="1:34" ht="15.75" x14ac:dyDescent="0.25">
      <c r="B12" s="24" t="s">
        <v>8</v>
      </c>
      <c r="C12" s="24"/>
      <c r="D12" s="24"/>
      <c r="E12" s="24"/>
      <c r="F12" s="29"/>
      <c r="G12" s="11"/>
      <c r="H12" s="11"/>
      <c r="I12" s="30"/>
      <c r="J12" s="31"/>
    </row>
    <row r="13" spans="1:34" ht="9.75" customHeight="1" x14ac:dyDescent="0.25">
      <c r="B13" s="15"/>
      <c r="C13" s="24"/>
      <c r="D13" s="24"/>
      <c r="E13" s="24"/>
      <c r="F13" s="29"/>
      <c r="G13" s="11"/>
      <c r="H13" s="11"/>
      <c r="I13" s="30"/>
      <c r="J13" s="31"/>
    </row>
    <row r="14" spans="1:34" ht="22.5" customHeight="1" x14ac:dyDescent="0.2">
      <c r="A14" s="32" t="s">
        <v>9</v>
      </c>
      <c r="B14" s="32" t="s">
        <v>10</v>
      </c>
      <c r="C14" s="32" t="s">
        <v>11</v>
      </c>
      <c r="D14" s="32"/>
      <c r="E14" s="32" t="s">
        <v>12</v>
      </c>
      <c r="F14" s="33" t="s">
        <v>13</v>
      </c>
      <c r="G14" s="34" t="s">
        <v>14</v>
      </c>
      <c r="H14" s="34"/>
      <c r="I14" s="34" t="s">
        <v>15</v>
      </c>
      <c r="J14" s="34"/>
      <c r="K14" s="34" t="s">
        <v>16</v>
      </c>
      <c r="L14" s="34"/>
      <c r="M14" s="34" t="s">
        <v>17</v>
      </c>
      <c r="N14" s="34"/>
      <c r="O14" s="35" t="s">
        <v>18</v>
      </c>
    </row>
    <row r="15" spans="1:34" ht="16.5" customHeight="1" x14ac:dyDescent="0.2">
      <c r="A15" s="32"/>
      <c r="B15" s="32"/>
      <c r="C15" s="32"/>
      <c r="D15" s="32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5"/>
    </row>
    <row r="16" spans="1:34" ht="63" customHeight="1" x14ac:dyDescent="0.2">
      <c r="A16" s="32"/>
      <c r="B16" s="32"/>
      <c r="C16" s="36" t="s">
        <v>19</v>
      </c>
      <c r="D16" s="36" t="s">
        <v>20</v>
      </c>
      <c r="E16" s="32"/>
      <c r="F16" s="33"/>
      <c r="G16" s="36" t="s">
        <v>21</v>
      </c>
      <c r="H16" s="36" t="s">
        <v>22</v>
      </c>
      <c r="I16" s="36" t="s">
        <v>21</v>
      </c>
      <c r="J16" s="36" t="s">
        <v>22</v>
      </c>
      <c r="K16" s="36" t="s">
        <v>21</v>
      </c>
      <c r="L16" s="36" t="s">
        <v>22</v>
      </c>
      <c r="M16" s="36" t="s">
        <v>21</v>
      </c>
      <c r="N16" s="36" t="s">
        <v>22</v>
      </c>
      <c r="O16" s="35"/>
    </row>
    <row r="17" spans="1:15" ht="12.75" customHeight="1" x14ac:dyDescent="0.2">
      <c r="A17" s="37" t="s">
        <v>23</v>
      </c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12.75" customHeight="1" x14ac:dyDescent="0.2">
      <c r="A18" s="37" t="s">
        <v>24</v>
      </c>
      <c r="B18" s="38"/>
      <c r="C18" s="38"/>
      <c r="D18" s="38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40"/>
    </row>
    <row r="19" spans="1:15" ht="12.75" customHeight="1" x14ac:dyDescent="0.2">
      <c r="A19" s="37" t="s">
        <v>25</v>
      </c>
      <c r="B19" s="38"/>
      <c r="C19" s="38"/>
      <c r="D19" s="38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40"/>
    </row>
    <row r="20" spans="1:15" ht="12.75" customHeight="1" x14ac:dyDescent="0.2">
      <c r="A20" s="41" t="s">
        <v>26</v>
      </c>
      <c r="B20" s="42" t="s">
        <v>27</v>
      </c>
      <c r="C20" s="43"/>
      <c r="D20" s="44"/>
      <c r="E20" s="45" t="s">
        <v>28</v>
      </c>
      <c r="F20" s="46">
        <f>F22+F23+F24+F25+F26</f>
        <v>560.29999999999995</v>
      </c>
      <c r="G20" s="47">
        <f t="shared" ref="G20:N20" si="0">G22+G23+G24+G25+G26</f>
        <v>74.714619999999996</v>
      </c>
      <c r="H20" s="47">
        <f t="shared" si="0"/>
        <v>13.334752810994111</v>
      </c>
      <c r="I20" s="47">
        <f t="shared" si="0"/>
        <v>95.714619999999996</v>
      </c>
      <c r="J20" s="47">
        <f t="shared" si="0"/>
        <v>17.082744958058182</v>
      </c>
      <c r="K20" s="47">
        <f t="shared" si="0"/>
        <v>351.80887000000001</v>
      </c>
      <c r="L20" s="47">
        <f t="shared" si="0"/>
        <v>62.789375334642159</v>
      </c>
      <c r="M20" s="47">
        <f t="shared" si="0"/>
        <v>552.33987000000002</v>
      </c>
      <c r="N20" s="47">
        <f t="shared" si="0"/>
        <v>98.579309298590061</v>
      </c>
      <c r="O20" s="48"/>
    </row>
    <row r="21" spans="1:15" ht="21" customHeight="1" x14ac:dyDescent="0.2">
      <c r="A21" s="49"/>
      <c r="B21" s="50"/>
      <c r="C21" s="51"/>
      <c r="D21" s="52"/>
      <c r="E21" s="53" t="s">
        <v>29</v>
      </c>
      <c r="F21" s="54"/>
      <c r="G21" s="55"/>
      <c r="H21" s="55"/>
      <c r="I21" s="55"/>
      <c r="J21" s="55"/>
      <c r="K21" s="55"/>
      <c r="L21" s="55"/>
      <c r="M21" s="55"/>
      <c r="N21" s="55"/>
      <c r="O21" s="56"/>
    </row>
    <row r="22" spans="1:15" ht="25.5" x14ac:dyDescent="0.2">
      <c r="A22" s="49"/>
      <c r="B22" s="50"/>
      <c r="C22" s="51"/>
      <c r="D22" s="52"/>
      <c r="E22" s="57" t="s">
        <v>30</v>
      </c>
      <c r="F22" s="46">
        <v>0</v>
      </c>
      <c r="G22" s="47"/>
      <c r="H22" s="47"/>
      <c r="I22" s="47"/>
      <c r="J22" s="47"/>
      <c r="K22" s="47"/>
      <c r="L22" s="47"/>
      <c r="M22" s="47"/>
      <c r="N22" s="47"/>
      <c r="O22" s="56"/>
    </row>
    <row r="23" spans="1:15" ht="38.25" x14ac:dyDescent="0.2">
      <c r="A23" s="49"/>
      <c r="B23" s="50"/>
      <c r="C23" s="51"/>
      <c r="D23" s="52"/>
      <c r="E23" s="58" t="s">
        <v>31</v>
      </c>
      <c r="F23" s="46">
        <v>0</v>
      </c>
      <c r="G23" s="47"/>
      <c r="H23" s="47"/>
      <c r="I23" s="47"/>
      <c r="J23" s="47"/>
      <c r="K23" s="47"/>
      <c r="L23" s="47"/>
      <c r="M23" s="47"/>
      <c r="N23" s="47"/>
      <c r="O23" s="56"/>
    </row>
    <row r="24" spans="1:15" ht="44.25" customHeight="1" x14ac:dyDescent="0.2">
      <c r="A24" s="49"/>
      <c r="B24" s="50"/>
      <c r="C24" s="51"/>
      <c r="D24" s="52"/>
      <c r="E24" s="59" t="s">
        <v>32</v>
      </c>
      <c r="F24" s="46">
        <v>0</v>
      </c>
      <c r="G24" s="47"/>
      <c r="H24" s="47"/>
      <c r="I24" s="47"/>
      <c r="J24" s="47"/>
      <c r="K24" s="47"/>
      <c r="L24" s="47"/>
      <c r="M24" s="47"/>
      <c r="N24" s="47"/>
      <c r="O24" s="56"/>
    </row>
    <row r="25" spans="1:15" ht="25.5" x14ac:dyDescent="0.2">
      <c r="A25" s="49"/>
      <c r="B25" s="50"/>
      <c r="C25" s="51"/>
      <c r="D25" s="52"/>
      <c r="E25" s="57" t="s">
        <v>33</v>
      </c>
      <c r="F25" s="46">
        <f>F32+F42+F51+F60+F68+F76+F84+F92+F100+F108+F117</f>
        <v>560.29999999999995</v>
      </c>
      <c r="G25" s="46">
        <f>G32+G42+G51+G60+G68+G76+G84+G92+G100+G108+G117</f>
        <v>74.714619999999996</v>
      </c>
      <c r="H25" s="60">
        <f>G25/F25*100</f>
        <v>13.334752810994111</v>
      </c>
      <c r="I25" s="60">
        <f>I32+I42+I51+I60+I68+I76+I84+I92+I100+I108+I117</f>
        <v>95.714619999999996</v>
      </c>
      <c r="J25" s="60">
        <f>I25/F25*100</f>
        <v>17.082744958058182</v>
      </c>
      <c r="K25" s="60">
        <f>K32+K42+K51+K60+K68+K76+K84+K92+K100+K108+K117</f>
        <v>351.80887000000001</v>
      </c>
      <c r="L25" s="60">
        <f>K25/F25*100</f>
        <v>62.789375334642159</v>
      </c>
      <c r="M25" s="60">
        <f>M32+M42+M51+M60+M68+M76+M84+M92+M100+M108+M117</f>
        <v>552.33987000000002</v>
      </c>
      <c r="N25" s="60">
        <f>M25/F25*100</f>
        <v>98.579309298590061</v>
      </c>
      <c r="O25" s="56"/>
    </row>
    <row r="26" spans="1:15" ht="30" customHeight="1" x14ac:dyDescent="0.2">
      <c r="A26" s="61"/>
      <c r="B26" s="62"/>
      <c r="C26" s="63"/>
      <c r="D26" s="64"/>
      <c r="E26" s="59" t="s">
        <v>34</v>
      </c>
      <c r="F26" s="46">
        <v>0</v>
      </c>
      <c r="G26" s="47"/>
      <c r="H26" s="47"/>
      <c r="I26" s="47"/>
      <c r="J26" s="47"/>
      <c r="K26" s="47"/>
      <c r="L26" s="47"/>
      <c r="M26" s="47"/>
      <c r="N26" s="47"/>
      <c r="O26" s="65"/>
    </row>
    <row r="27" spans="1:15" ht="12.75" customHeight="1" x14ac:dyDescent="0.2">
      <c r="A27" s="41" t="s">
        <v>35</v>
      </c>
      <c r="B27" s="66" t="s">
        <v>36</v>
      </c>
      <c r="C27" s="67" t="s">
        <v>37</v>
      </c>
      <c r="D27" s="67" t="s">
        <v>38</v>
      </c>
      <c r="E27" s="45" t="s">
        <v>28</v>
      </c>
      <c r="F27" s="46">
        <f t="shared" ref="F27:N27" si="1">F29+F30+F31+F32+F33</f>
        <v>39.299999999999997</v>
      </c>
      <c r="G27" s="47">
        <f t="shared" si="1"/>
        <v>0</v>
      </c>
      <c r="H27" s="47">
        <f t="shared" si="1"/>
        <v>0</v>
      </c>
      <c r="I27" s="47">
        <f t="shared" si="1"/>
        <v>12</v>
      </c>
      <c r="J27" s="47">
        <f t="shared" si="1"/>
        <v>30.534351145038169</v>
      </c>
      <c r="K27" s="47">
        <f t="shared" si="1"/>
        <v>27.332999999999998</v>
      </c>
      <c r="L27" s="47">
        <f t="shared" si="1"/>
        <v>69.549618320610691</v>
      </c>
      <c r="M27" s="47">
        <f t="shared" si="1"/>
        <v>39.332999999999998</v>
      </c>
      <c r="N27" s="47">
        <f t="shared" si="1"/>
        <v>100.08396946564886</v>
      </c>
      <c r="O27" s="68"/>
    </row>
    <row r="28" spans="1:15" ht="21" customHeight="1" x14ac:dyDescent="0.2">
      <c r="A28" s="49"/>
      <c r="B28" s="69"/>
      <c r="C28" s="70"/>
      <c r="D28" s="70"/>
      <c r="E28" s="53" t="s">
        <v>29</v>
      </c>
      <c r="F28" s="54"/>
      <c r="G28" s="55"/>
      <c r="H28" s="55"/>
      <c r="I28" s="55"/>
      <c r="J28" s="55"/>
      <c r="K28" s="55"/>
      <c r="L28" s="55"/>
      <c r="M28" s="55"/>
      <c r="N28" s="55"/>
      <c r="O28" s="71"/>
    </row>
    <row r="29" spans="1:15" ht="25.5" x14ac:dyDescent="0.2">
      <c r="A29" s="49"/>
      <c r="B29" s="69"/>
      <c r="C29" s="70"/>
      <c r="D29" s="70"/>
      <c r="E29" s="57" t="s">
        <v>30</v>
      </c>
      <c r="F29" s="46">
        <v>0</v>
      </c>
      <c r="G29" s="47"/>
      <c r="H29" s="47"/>
      <c r="I29" s="47"/>
      <c r="J29" s="47"/>
      <c r="K29" s="47"/>
      <c r="L29" s="47"/>
      <c r="M29" s="47"/>
      <c r="N29" s="47"/>
      <c r="O29" s="71"/>
    </row>
    <row r="30" spans="1:15" ht="38.25" x14ac:dyDescent="0.2">
      <c r="A30" s="49"/>
      <c r="B30" s="69"/>
      <c r="C30" s="70"/>
      <c r="D30" s="70"/>
      <c r="E30" s="58" t="s">
        <v>31</v>
      </c>
      <c r="F30" s="46">
        <v>0</v>
      </c>
      <c r="G30" s="47"/>
      <c r="H30" s="47"/>
      <c r="I30" s="47"/>
      <c r="J30" s="47"/>
      <c r="K30" s="47"/>
      <c r="L30" s="47"/>
      <c r="M30" s="47"/>
      <c r="N30" s="47"/>
      <c r="O30" s="71"/>
    </row>
    <row r="31" spans="1:15" ht="44.25" customHeight="1" x14ac:dyDescent="0.2">
      <c r="A31" s="49"/>
      <c r="B31" s="69"/>
      <c r="C31" s="70"/>
      <c r="D31" s="70"/>
      <c r="E31" s="59" t="s">
        <v>32</v>
      </c>
      <c r="F31" s="46">
        <v>0</v>
      </c>
      <c r="G31" s="47"/>
      <c r="H31" s="47"/>
      <c r="I31" s="47"/>
      <c r="J31" s="47"/>
      <c r="K31" s="47"/>
      <c r="L31" s="47"/>
      <c r="M31" s="47"/>
      <c r="N31" s="47"/>
      <c r="O31" s="71"/>
    </row>
    <row r="32" spans="1:15" ht="25.5" x14ac:dyDescent="0.2">
      <c r="A32" s="49"/>
      <c r="B32" s="69"/>
      <c r="C32" s="70"/>
      <c r="D32" s="70"/>
      <c r="E32" s="57" t="s">
        <v>33</v>
      </c>
      <c r="F32" s="46">
        <v>39.299999999999997</v>
      </c>
      <c r="G32" s="47">
        <v>0</v>
      </c>
      <c r="H32" s="47">
        <v>0</v>
      </c>
      <c r="I32" s="47">
        <f>G32+12</f>
        <v>12</v>
      </c>
      <c r="J32" s="47">
        <f>I32/F32*100</f>
        <v>30.534351145038169</v>
      </c>
      <c r="K32" s="47">
        <f>I32+15.333</f>
        <v>27.332999999999998</v>
      </c>
      <c r="L32" s="47">
        <f>K32/F32*100</f>
        <v>69.549618320610691</v>
      </c>
      <c r="M32" s="47">
        <f>K32+12</f>
        <v>39.332999999999998</v>
      </c>
      <c r="N32" s="47">
        <f>M32/F32*100</f>
        <v>100.08396946564886</v>
      </c>
      <c r="O32" s="71"/>
    </row>
    <row r="33" spans="1:15" ht="30" customHeight="1" x14ac:dyDescent="0.2">
      <c r="A33" s="49"/>
      <c r="B33" s="72"/>
      <c r="C33" s="70"/>
      <c r="D33" s="70"/>
      <c r="E33" s="58" t="s">
        <v>34</v>
      </c>
      <c r="F33" s="73">
        <v>0</v>
      </c>
      <c r="G33" s="74"/>
      <c r="H33" s="74"/>
      <c r="I33" s="74"/>
      <c r="J33" s="74"/>
      <c r="K33" s="74"/>
      <c r="L33" s="74"/>
      <c r="M33" s="74"/>
      <c r="N33" s="74"/>
      <c r="O33" s="71"/>
    </row>
    <row r="34" spans="1:15" s="22" customFormat="1" ht="27" customHeight="1" x14ac:dyDescent="0.2">
      <c r="A34" s="75" t="s">
        <v>39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</row>
    <row r="35" spans="1:15" s="22" customFormat="1" ht="42.75" customHeight="1" x14ac:dyDescent="0.2">
      <c r="A35" s="78" t="s">
        <v>40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80"/>
    </row>
    <row r="36" spans="1:15" s="22" customFormat="1" ht="27.75" customHeight="1" x14ac:dyDescent="0.2">
      <c r="A36" s="81" t="s">
        <v>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</row>
    <row r="37" spans="1:15" ht="12.75" customHeight="1" x14ac:dyDescent="0.2">
      <c r="A37" s="84" t="s">
        <v>42</v>
      </c>
      <c r="B37" s="85" t="s">
        <v>43</v>
      </c>
      <c r="C37" s="70" t="s">
        <v>44</v>
      </c>
      <c r="D37" s="70" t="s">
        <v>45</v>
      </c>
      <c r="E37" s="86" t="s">
        <v>28</v>
      </c>
      <c r="F37" s="87">
        <f t="shared" ref="F37:N37" si="2">F39+F40+F41+F42+F43</f>
        <v>16.399999999999999</v>
      </c>
      <c r="G37" s="88">
        <f t="shared" si="2"/>
        <v>0</v>
      </c>
      <c r="H37" s="88">
        <f t="shared" si="2"/>
        <v>0</v>
      </c>
      <c r="I37" s="88">
        <f t="shared" si="2"/>
        <v>0</v>
      </c>
      <c r="J37" s="88">
        <f t="shared" si="2"/>
        <v>0</v>
      </c>
      <c r="K37" s="88">
        <f t="shared" si="2"/>
        <v>13.333</v>
      </c>
      <c r="L37" s="88">
        <f t="shared" si="2"/>
        <v>81.298780487804891</v>
      </c>
      <c r="M37" s="88">
        <f t="shared" si="2"/>
        <v>16.443999999999999</v>
      </c>
      <c r="N37" s="88">
        <f t="shared" si="2"/>
        <v>100.26829268292683</v>
      </c>
      <c r="O37" s="89"/>
    </row>
    <row r="38" spans="1:15" ht="18.75" customHeight="1" x14ac:dyDescent="0.2">
      <c r="A38" s="49"/>
      <c r="B38" s="69"/>
      <c r="C38" s="70"/>
      <c r="D38" s="70"/>
      <c r="E38" s="53" t="s">
        <v>29</v>
      </c>
      <c r="F38" s="54"/>
      <c r="G38" s="55"/>
      <c r="H38" s="55"/>
      <c r="I38" s="55"/>
      <c r="J38" s="55"/>
      <c r="K38" s="55"/>
      <c r="L38" s="55"/>
      <c r="M38" s="55"/>
      <c r="N38" s="55"/>
      <c r="O38" s="90"/>
    </row>
    <row r="39" spans="1:15" ht="25.5" x14ac:dyDescent="0.2">
      <c r="A39" s="49"/>
      <c r="B39" s="69"/>
      <c r="C39" s="70"/>
      <c r="D39" s="70"/>
      <c r="E39" s="57" t="s">
        <v>30</v>
      </c>
      <c r="F39" s="46">
        <v>0</v>
      </c>
      <c r="G39" s="47"/>
      <c r="H39" s="47"/>
      <c r="I39" s="47"/>
      <c r="J39" s="47"/>
      <c r="K39" s="47"/>
      <c r="L39" s="47"/>
      <c r="M39" s="47"/>
      <c r="N39" s="47"/>
      <c r="O39" s="90"/>
    </row>
    <row r="40" spans="1:15" ht="38.25" x14ac:dyDescent="0.2">
      <c r="A40" s="49"/>
      <c r="B40" s="69"/>
      <c r="C40" s="70"/>
      <c r="D40" s="70"/>
      <c r="E40" s="58" t="s">
        <v>31</v>
      </c>
      <c r="F40" s="46">
        <v>0</v>
      </c>
      <c r="G40" s="47"/>
      <c r="H40" s="47"/>
      <c r="I40" s="47"/>
      <c r="J40" s="47"/>
      <c r="K40" s="47"/>
      <c r="L40" s="47"/>
      <c r="M40" s="47"/>
      <c r="N40" s="47"/>
      <c r="O40" s="90"/>
    </row>
    <row r="41" spans="1:15" ht="42" customHeight="1" x14ac:dyDescent="0.2">
      <c r="A41" s="49"/>
      <c r="B41" s="69"/>
      <c r="C41" s="70"/>
      <c r="D41" s="70"/>
      <c r="E41" s="59" t="s">
        <v>32</v>
      </c>
      <c r="F41" s="46">
        <v>0</v>
      </c>
      <c r="G41" s="47"/>
      <c r="H41" s="47"/>
      <c r="I41" s="47"/>
      <c r="J41" s="47"/>
      <c r="K41" s="47"/>
      <c r="L41" s="47"/>
      <c r="M41" s="47"/>
      <c r="N41" s="47"/>
      <c r="O41" s="90"/>
    </row>
    <row r="42" spans="1:15" ht="25.5" x14ac:dyDescent="0.2">
      <c r="A42" s="49"/>
      <c r="B42" s="69"/>
      <c r="C42" s="70"/>
      <c r="D42" s="70"/>
      <c r="E42" s="57" t="s">
        <v>33</v>
      </c>
      <c r="F42" s="46">
        <v>16.399999999999999</v>
      </c>
      <c r="G42" s="47">
        <v>0</v>
      </c>
      <c r="H42" s="47">
        <f>G42/F42*100</f>
        <v>0</v>
      </c>
      <c r="I42" s="47">
        <f>G42+0</f>
        <v>0</v>
      </c>
      <c r="J42" s="47">
        <f>I42/F42*100</f>
        <v>0</v>
      </c>
      <c r="K42" s="47">
        <f>I42+13.333</f>
        <v>13.333</v>
      </c>
      <c r="L42" s="47">
        <f>K42/F42*100</f>
        <v>81.298780487804891</v>
      </c>
      <c r="M42" s="47">
        <f>K42+3.111</f>
        <v>16.443999999999999</v>
      </c>
      <c r="N42" s="47">
        <f>M42/F42*100</f>
        <v>100.26829268292683</v>
      </c>
      <c r="O42" s="90"/>
    </row>
    <row r="43" spans="1:15" ht="29.25" customHeight="1" x14ac:dyDescent="0.2">
      <c r="A43" s="49"/>
      <c r="B43" s="72"/>
      <c r="C43" s="70"/>
      <c r="D43" s="70"/>
      <c r="E43" s="58" t="s">
        <v>34</v>
      </c>
      <c r="F43" s="73">
        <v>0</v>
      </c>
      <c r="G43" s="74"/>
      <c r="H43" s="74"/>
      <c r="I43" s="74"/>
      <c r="J43" s="74"/>
      <c r="K43" s="74"/>
      <c r="L43" s="74"/>
      <c r="M43" s="74"/>
      <c r="N43" s="74"/>
      <c r="O43" s="91"/>
    </row>
    <row r="44" spans="1:15" ht="37.5" customHeight="1" x14ac:dyDescent="0.2">
      <c r="A44" s="92" t="s">
        <v>46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4"/>
    </row>
    <row r="45" spans="1:15" ht="16.5" customHeight="1" x14ac:dyDescent="0.2">
      <c r="A45" s="95" t="s">
        <v>47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</row>
    <row r="46" spans="1:15" ht="12.75" customHeight="1" x14ac:dyDescent="0.2">
      <c r="A46" s="41" t="s">
        <v>48</v>
      </c>
      <c r="B46" s="66" t="s">
        <v>49</v>
      </c>
      <c r="C46" s="67" t="s">
        <v>50</v>
      </c>
      <c r="D46" s="67" t="s">
        <v>51</v>
      </c>
      <c r="E46" s="45" t="s">
        <v>28</v>
      </c>
      <c r="F46" s="46">
        <f t="shared" ref="F46:N46" si="3">F48+F49+F50+F51+F52</f>
        <v>36</v>
      </c>
      <c r="G46" s="47">
        <f t="shared" si="3"/>
        <v>22</v>
      </c>
      <c r="H46" s="47">
        <f t="shared" si="3"/>
        <v>61.111111111111114</v>
      </c>
      <c r="I46" s="47">
        <f t="shared" si="3"/>
        <v>22</v>
      </c>
      <c r="J46" s="47">
        <f t="shared" si="3"/>
        <v>61.111111111111114</v>
      </c>
      <c r="K46" s="47">
        <f t="shared" si="3"/>
        <v>22</v>
      </c>
      <c r="L46" s="47">
        <f t="shared" si="3"/>
        <v>61.111111111111114</v>
      </c>
      <c r="M46" s="47">
        <f t="shared" si="3"/>
        <v>28</v>
      </c>
      <c r="N46" s="47">
        <f t="shared" si="3"/>
        <v>77.777777777777786</v>
      </c>
      <c r="O46" s="98" t="s">
        <v>52</v>
      </c>
    </row>
    <row r="47" spans="1:15" ht="18.75" customHeight="1" x14ac:dyDescent="0.2">
      <c r="A47" s="49"/>
      <c r="B47" s="69"/>
      <c r="C47" s="70"/>
      <c r="D47" s="70"/>
      <c r="E47" s="53" t="s">
        <v>29</v>
      </c>
      <c r="F47" s="54"/>
      <c r="G47" s="55"/>
      <c r="H47" s="55"/>
      <c r="I47" s="55"/>
      <c r="J47" s="55"/>
      <c r="K47" s="55"/>
      <c r="L47" s="55"/>
      <c r="M47" s="55"/>
      <c r="N47" s="55"/>
      <c r="O47" s="99"/>
    </row>
    <row r="48" spans="1:15" ht="25.5" x14ac:dyDescent="0.2">
      <c r="A48" s="49"/>
      <c r="B48" s="69"/>
      <c r="C48" s="70"/>
      <c r="D48" s="70"/>
      <c r="E48" s="57" t="s">
        <v>30</v>
      </c>
      <c r="F48" s="46">
        <v>0</v>
      </c>
      <c r="G48" s="47"/>
      <c r="H48" s="47"/>
      <c r="I48" s="47"/>
      <c r="J48" s="47"/>
      <c r="K48" s="47"/>
      <c r="L48" s="47"/>
      <c r="M48" s="47"/>
      <c r="N48" s="47"/>
      <c r="O48" s="99"/>
    </row>
    <row r="49" spans="1:15" ht="38.25" x14ac:dyDescent="0.2">
      <c r="A49" s="49"/>
      <c r="B49" s="69"/>
      <c r="C49" s="70"/>
      <c r="D49" s="70"/>
      <c r="E49" s="58" t="s">
        <v>31</v>
      </c>
      <c r="F49" s="46">
        <v>0</v>
      </c>
      <c r="G49" s="47"/>
      <c r="H49" s="47"/>
      <c r="I49" s="47"/>
      <c r="J49" s="47"/>
      <c r="K49" s="47"/>
      <c r="L49" s="47"/>
      <c r="M49" s="47"/>
      <c r="N49" s="47"/>
      <c r="O49" s="99"/>
    </row>
    <row r="50" spans="1:15" ht="40.5" customHeight="1" x14ac:dyDescent="0.2">
      <c r="A50" s="49"/>
      <c r="B50" s="69"/>
      <c r="C50" s="70"/>
      <c r="D50" s="70"/>
      <c r="E50" s="59" t="s">
        <v>32</v>
      </c>
      <c r="F50" s="46">
        <v>0</v>
      </c>
      <c r="G50" s="47"/>
      <c r="H50" s="47"/>
      <c r="I50" s="47"/>
      <c r="J50" s="47"/>
      <c r="K50" s="47"/>
      <c r="L50" s="47"/>
      <c r="M50" s="47"/>
      <c r="N50" s="47"/>
      <c r="O50" s="99"/>
    </row>
    <row r="51" spans="1:15" ht="25.5" x14ac:dyDescent="0.2">
      <c r="A51" s="49"/>
      <c r="B51" s="69"/>
      <c r="C51" s="70"/>
      <c r="D51" s="70"/>
      <c r="E51" s="57" t="s">
        <v>33</v>
      </c>
      <c r="F51" s="46">
        <v>36</v>
      </c>
      <c r="G51" s="47">
        <v>22</v>
      </c>
      <c r="H51" s="47">
        <f>G51/F51*100</f>
        <v>61.111111111111114</v>
      </c>
      <c r="I51" s="47">
        <f>G51+0</f>
        <v>22</v>
      </c>
      <c r="J51" s="47">
        <f>I51/F51*100</f>
        <v>61.111111111111114</v>
      </c>
      <c r="K51" s="47">
        <f>I51+0</f>
        <v>22</v>
      </c>
      <c r="L51" s="47">
        <f>K51/F51*100</f>
        <v>61.111111111111114</v>
      </c>
      <c r="M51" s="47">
        <f>K51+6</f>
        <v>28</v>
      </c>
      <c r="N51" s="47">
        <f>M51/F51*100</f>
        <v>77.777777777777786</v>
      </c>
      <c r="O51" s="99"/>
    </row>
    <row r="52" spans="1:15" ht="28.5" customHeight="1" x14ac:dyDescent="0.2">
      <c r="A52" s="49"/>
      <c r="B52" s="72"/>
      <c r="C52" s="70"/>
      <c r="D52" s="70"/>
      <c r="E52" s="58" t="s">
        <v>34</v>
      </c>
      <c r="F52" s="73">
        <v>0</v>
      </c>
      <c r="G52" s="74"/>
      <c r="H52" s="74"/>
      <c r="I52" s="74"/>
      <c r="J52" s="74"/>
      <c r="K52" s="74"/>
      <c r="L52" s="74"/>
      <c r="M52" s="74"/>
      <c r="N52" s="74"/>
      <c r="O52" s="99"/>
    </row>
    <row r="53" spans="1:15" ht="26.25" customHeight="1" x14ac:dyDescent="0.2">
      <c r="A53" s="100" t="s">
        <v>53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/>
    </row>
    <row r="54" spans="1:15" ht="26.25" customHeight="1" x14ac:dyDescent="0.2">
      <c r="A54" s="101" t="s">
        <v>54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3"/>
    </row>
    <row r="55" spans="1:15" ht="24" customHeight="1" x14ac:dyDescent="0.2">
      <c r="A55" s="41" t="s">
        <v>55</v>
      </c>
      <c r="B55" s="66" t="s">
        <v>56</v>
      </c>
      <c r="C55" s="67" t="s">
        <v>57</v>
      </c>
      <c r="D55" s="67" t="s">
        <v>57</v>
      </c>
      <c r="E55" s="45" t="s">
        <v>28</v>
      </c>
      <c r="F55" s="46">
        <f t="shared" ref="F55:N55" si="4">F57+F58+F59+F60+F61</f>
        <v>0</v>
      </c>
      <c r="G55" s="47">
        <f t="shared" si="4"/>
        <v>0</v>
      </c>
      <c r="H55" s="47">
        <f t="shared" si="4"/>
        <v>0</v>
      </c>
      <c r="I55" s="47">
        <f t="shared" si="4"/>
        <v>0</v>
      </c>
      <c r="J55" s="47">
        <f t="shared" si="4"/>
        <v>0</v>
      </c>
      <c r="K55" s="47">
        <f t="shared" si="4"/>
        <v>0</v>
      </c>
      <c r="L55" s="47">
        <f t="shared" si="4"/>
        <v>0</v>
      </c>
      <c r="M55" s="47">
        <f t="shared" si="4"/>
        <v>0</v>
      </c>
      <c r="N55" s="47">
        <f t="shared" si="4"/>
        <v>0</v>
      </c>
      <c r="O55" s="48"/>
    </row>
    <row r="56" spans="1:15" ht="20.25" customHeight="1" x14ac:dyDescent="0.2">
      <c r="A56" s="49"/>
      <c r="B56" s="69"/>
      <c r="C56" s="70"/>
      <c r="D56" s="70"/>
      <c r="E56" s="53" t="s">
        <v>29</v>
      </c>
      <c r="F56" s="54"/>
      <c r="G56" s="55"/>
      <c r="H56" s="55"/>
      <c r="I56" s="55"/>
      <c r="J56" s="55"/>
      <c r="K56" s="55"/>
      <c r="L56" s="55"/>
      <c r="M56" s="55"/>
      <c r="N56" s="55"/>
      <c r="O56" s="56"/>
    </row>
    <row r="57" spans="1:15" ht="33" customHeight="1" x14ac:dyDescent="0.2">
      <c r="A57" s="49"/>
      <c r="B57" s="69"/>
      <c r="C57" s="70"/>
      <c r="D57" s="70"/>
      <c r="E57" s="57" t="s">
        <v>30</v>
      </c>
      <c r="F57" s="46">
        <v>0</v>
      </c>
      <c r="G57" s="47"/>
      <c r="H57" s="47"/>
      <c r="I57" s="47"/>
      <c r="J57" s="47"/>
      <c r="K57" s="47"/>
      <c r="L57" s="47"/>
      <c r="M57" s="47"/>
      <c r="N57" s="47"/>
      <c r="O57" s="56"/>
    </row>
    <row r="58" spans="1:15" ht="38.25" x14ac:dyDescent="0.2">
      <c r="A58" s="49"/>
      <c r="B58" s="69"/>
      <c r="C58" s="70"/>
      <c r="D58" s="70"/>
      <c r="E58" s="58" t="s">
        <v>31</v>
      </c>
      <c r="F58" s="46">
        <v>0</v>
      </c>
      <c r="G58" s="47"/>
      <c r="H58" s="47"/>
      <c r="I58" s="47"/>
      <c r="J58" s="47"/>
      <c r="K58" s="47"/>
      <c r="L58" s="47"/>
      <c r="M58" s="47"/>
      <c r="N58" s="47"/>
      <c r="O58" s="56"/>
    </row>
    <row r="59" spans="1:15" ht="40.5" customHeight="1" x14ac:dyDescent="0.2">
      <c r="A59" s="49"/>
      <c r="B59" s="69"/>
      <c r="C59" s="70"/>
      <c r="D59" s="70"/>
      <c r="E59" s="59" t="s">
        <v>32</v>
      </c>
      <c r="F59" s="46">
        <v>0</v>
      </c>
      <c r="G59" s="47"/>
      <c r="H59" s="47"/>
      <c r="I59" s="47"/>
      <c r="J59" s="47"/>
      <c r="K59" s="47"/>
      <c r="L59" s="47"/>
      <c r="M59" s="47"/>
      <c r="N59" s="47"/>
      <c r="O59" s="56"/>
    </row>
    <row r="60" spans="1:15" ht="25.5" x14ac:dyDescent="0.2">
      <c r="A60" s="49"/>
      <c r="B60" s="69"/>
      <c r="C60" s="70"/>
      <c r="D60" s="70"/>
      <c r="E60" s="57" t="s">
        <v>33</v>
      </c>
      <c r="F60" s="46">
        <v>0</v>
      </c>
      <c r="G60" s="47">
        <v>0</v>
      </c>
      <c r="H60" s="47">
        <v>0</v>
      </c>
      <c r="I60" s="47">
        <f>G60+0</f>
        <v>0</v>
      </c>
      <c r="J60" s="47">
        <v>0</v>
      </c>
      <c r="K60" s="47">
        <f>I60+0</f>
        <v>0</v>
      </c>
      <c r="L60" s="47">
        <v>0</v>
      </c>
      <c r="M60" s="47">
        <f>K60+0</f>
        <v>0</v>
      </c>
      <c r="N60" s="47">
        <v>0</v>
      </c>
      <c r="O60" s="56"/>
    </row>
    <row r="61" spans="1:15" ht="36" customHeight="1" x14ac:dyDescent="0.2">
      <c r="A61" s="61"/>
      <c r="B61" s="69"/>
      <c r="C61" s="104"/>
      <c r="D61" s="104"/>
      <c r="E61" s="59" t="s">
        <v>34</v>
      </c>
      <c r="F61" s="46">
        <v>0</v>
      </c>
      <c r="G61" s="47"/>
      <c r="H61" s="47"/>
      <c r="I61" s="47"/>
      <c r="J61" s="47"/>
      <c r="K61" s="47"/>
      <c r="L61" s="47"/>
      <c r="M61" s="47"/>
      <c r="N61" s="47"/>
      <c r="O61" s="65"/>
    </row>
    <row r="62" spans="1:15" ht="27.75" customHeight="1" x14ac:dyDescent="0.2">
      <c r="A62" s="105" t="s">
        <v>58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7"/>
    </row>
    <row r="63" spans="1:15" ht="12.75" customHeight="1" x14ac:dyDescent="0.2">
      <c r="A63" s="41" t="s">
        <v>59</v>
      </c>
      <c r="B63" s="66" t="s">
        <v>60</v>
      </c>
      <c r="C63" s="67" t="s">
        <v>57</v>
      </c>
      <c r="D63" s="67" t="s">
        <v>57</v>
      </c>
      <c r="E63" s="45" t="s">
        <v>28</v>
      </c>
      <c r="F63" s="46">
        <f t="shared" ref="F63:N63" si="5">F65+F66+F67+F68+F69</f>
        <v>0</v>
      </c>
      <c r="G63" s="47">
        <f t="shared" si="5"/>
        <v>0</v>
      </c>
      <c r="H63" s="47">
        <f t="shared" si="5"/>
        <v>0</v>
      </c>
      <c r="I63" s="47">
        <f t="shared" si="5"/>
        <v>0</v>
      </c>
      <c r="J63" s="47">
        <f t="shared" si="5"/>
        <v>0</v>
      </c>
      <c r="K63" s="47">
        <f t="shared" si="5"/>
        <v>0</v>
      </c>
      <c r="L63" s="47">
        <f t="shared" si="5"/>
        <v>0</v>
      </c>
      <c r="M63" s="47">
        <f t="shared" si="5"/>
        <v>0</v>
      </c>
      <c r="N63" s="47">
        <f t="shared" si="5"/>
        <v>0</v>
      </c>
      <c r="O63" s="48"/>
    </row>
    <row r="64" spans="1:15" x14ac:dyDescent="0.2">
      <c r="A64" s="49"/>
      <c r="B64" s="69"/>
      <c r="C64" s="70"/>
      <c r="D64" s="70"/>
      <c r="E64" s="53" t="s">
        <v>29</v>
      </c>
      <c r="F64" s="54"/>
      <c r="G64" s="55"/>
      <c r="H64" s="55"/>
      <c r="I64" s="55"/>
      <c r="J64" s="55"/>
      <c r="K64" s="55"/>
      <c r="L64" s="55"/>
      <c r="M64" s="55"/>
      <c r="N64" s="55"/>
      <c r="O64" s="56"/>
    </row>
    <row r="65" spans="1:15" ht="25.5" x14ac:dyDescent="0.2">
      <c r="A65" s="49"/>
      <c r="B65" s="69"/>
      <c r="C65" s="70"/>
      <c r="D65" s="70"/>
      <c r="E65" s="57" t="s">
        <v>30</v>
      </c>
      <c r="F65" s="46">
        <v>0</v>
      </c>
      <c r="G65" s="47"/>
      <c r="H65" s="47"/>
      <c r="I65" s="47"/>
      <c r="J65" s="47"/>
      <c r="K65" s="47"/>
      <c r="L65" s="47"/>
      <c r="M65" s="47"/>
      <c r="N65" s="47"/>
      <c r="O65" s="56"/>
    </row>
    <row r="66" spans="1:15" ht="38.25" x14ac:dyDescent="0.2">
      <c r="A66" s="49"/>
      <c r="B66" s="69"/>
      <c r="C66" s="70"/>
      <c r="D66" s="70"/>
      <c r="E66" s="58" t="s">
        <v>31</v>
      </c>
      <c r="F66" s="46">
        <v>0</v>
      </c>
      <c r="G66" s="47"/>
      <c r="H66" s="47"/>
      <c r="I66" s="47"/>
      <c r="J66" s="47"/>
      <c r="K66" s="47"/>
      <c r="L66" s="47"/>
      <c r="M66" s="47"/>
      <c r="N66" s="47"/>
      <c r="O66" s="56"/>
    </row>
    <row r="67" spans="1:15" ht="39" customHeight="1" x14ac:dyDescent="0.2">
      <c r="A67" s="49"/>
      <c r="B67" s="69"/>
      <c r="C67" s="70"/>
      <c r="D67" s="70"/>
      <c r="E67" s="59" t="s">
        <v>32</v>
      </c>
      <c r="F67" s="46">
        <v>0</v>
      </c>
      <c r="G67" s="47"/>
      <c r="H67" s="47"/>
      <c r="I67" s="47"/>
      <c r="J67" s="47"/>
      <c r="K67" s="47"/>
      <c r="L67" s="47"/>
      <c r="M67" s="47"/>
      <c r="N67" s="47"/>
      <c r="O67" s="56"/>
    </row>
    <row r="68" spans="1:15" ht="25.5" x14ac:dyDescent="0.2">
      <c r="A68" s="49"/>
      <c r="B68" s="69"/>
      <c r="C68" s="70"/>
      <c r="D68" s="70"/>
      <c r="E68" s="57" t="s">
        <v>33</v>
      </c>
      <c r="F68" s="46">
        <v>0</v>
      </c>
      <c r="G68" s="47">
        <v>0</v>
      </c>
      <c r="H68" s="47">
        <v>0</v>
      </c>
      <c r="I68" s="47">
        <f>G68+0</f>
        <v>0</v>
      </c>
      <c r="J68" s="47">
        <v>0</v>
      </c>
      <c r="K68" s="47">
        <f>I68+0</f>
        <v>0</v>
      </c>
      <c r="L68" s="47">
        <v>0</v>
      </c>
      <c r="M68" s="47">
        <f>K68+0</f>
        <v>0</v>
      </c>
      <c r="N68" s="47">
        <v>0</v>
      </c>
      <c r="O68" s="56"/>
    </row>
    <row r="69" spans="1:15" ht="27" customHeight="1" x14ac:dyDescent="0.2">
      <c r="A69" s="61"/>
      <c r="B69" s="69"/>
      <c r="C69" s="104"/>
      <c r="D69" s="104"/>
      <c r="E69" s="59" t="s">
        <v>34</v>
      </c>
      <c r="F69" s="46">
        <v>0</v>
      </c>
      <c r="G69" s="47"/>
      <c r="H69" s="47"/>
      <c r="I69" s="47"/>
      <c r="J69" s="47"/>
      <c r="K69" s="47"/>
      <c r="L69" s="47"/>
      <c r="M69" s="47"/>
      <c r="N69" s="47"/>
      <c r="O69" s="65"/>
    </row>
    <row r="70" spans="1:15" ht="16.5" customHeight="1" x14ac:dyDescent="0.2">
      <c r="A70" s="108" t="s">
        <v>61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10"/>
    </row>
    <row r="71" spans="1:15" ht="12.75" customHeight="1" x14ac:dyDescent="0.2">
      <c r="A71" s="41" t="s">
        <v>62</v>
      </c>
      <c r="B71" s="111" t="s">
        <v>63</v>
      </c>
      <c r="C71" s="67" t="s">
        <v>57</v>
      </c>
      <c r="D71" s="67" t="s">
        <v>57</v>
      </c>
      <c r="E71" s="45" t="s">
        <v>28</v>
      </c>
      <c r="F71" s="46">
        <f t="shared" ref="F71:N71" si="6">F73+F74+F75+F76+F77</f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47">
        <f t="shared" si="6"/>
        <v>0</v>
      </c>
      <c r="L71" s="47">
        <f t="shared" si="6"/>
        <v>0</v>
      </c>
      <c r="M71" s="47">
        <f t="shared" si="6"/>
        <v>0</v>
      </c>
      <c r="N71" s="47">
        <f t="shared" si="6"/>
        <v>0</v>
      </c>
      <c r="O71" s="48"/>
    </row>
    <row r="72" spans="1:15" x14ac:dyDescent="0.2">
      <c r="A72" s="49"/>
      <c r="B72" s="112"/>
      <c r="C72" s="70"/>
      <c r="D72" s="70"/>
      <c r="E72" s="53" t="s">
        <v>29</v>
      </c>
      <c r="F72" s="54"/>
      <c r="G72" s="55"/>
      <c r="H72" s="55"/>
      <c r="I72" s="55"/>
      <c r="J72" s="55"/>
      <c r="K72" s="55"/>
      <c r="L72" s="55"/>
      <c r="M72" s="55"/>
      <c r="N72" s="55"/>
      <c r="O72" s="56"/>
    </row>
    <row r="73" spans="1:15" ht="25.5" x14ac:dyDescent="0.2">
      <c r="A73" s="49"/>
      <c r="B73" s="112"/>
      <c r="C73" s="70"/>
      <c r="D73" s="70"/>
      <c r="E73" s="57" t="s">
        <v>30</v>
      </c>
      <c r="F73" s="46">
        <v>0</v>
      </c>
      <c r="G73" s="47"/>
      <c r="H73" s="47"/>
      <c r="I73" s="47"/>
      <c r="J73" s="47"/>
      <c r="K73" s="47"/>
      <c r="L73" s="47"/>
      <c r="M73" s="47"/>
      <c r="N73" s="47"/>
      <c r="O73" s="56"/>
    </row>
    <row r="74" spans="1:15" ht="36.75" customHeight="1" x14ac:dyDescent="0.2">
      <c r="A74" s="49"/>
      <c r="B74" s="112"/>
      <c r="C74" s="70"/>
      <c r="D74" s="70"/>
      <c r="E74" s="58" t="s">
        <v>31</v>
      </c>
      <c r="F74" s="46">
        <v>0</v>
      </c>
      <c r="G74" s="47"/>
      <c r="H74" s="47"/>
      <c r="I74" s="47"/>
      <c r="J74" s="47"/>
      <c r="K74" s="47"/>
      <c r="L74" s="47"/>
      <c r="M74" s="47"/>
      <c r="N74" s="47"/>
      <c r="O74" s="56"/>
    </row>
    <row r="75" spans="1:15" ht="39" customHeight="1" x14ac:dyDescent="0.2">
      <c r="A75" s="49"/>
      <c r="B75" s="112"/>
      <c r="C75" s="70"/>
      <c r="D75" s="70"/>
      <c r="E75" s="59" t="s">
        <v>32</v>
      </c>
      <c r="F75" s="46">
        <v>0</v>
      </c>
      <c r="G75" s="47"/>
      <c r="H75" s="47"/>
      <c r="I75" s="47"/>
      <c r="J75" s="47"/>
      <c r="K75" s="47"/>
      <c r="L75" s="47"/>
      <c r="M75" s="47"/>
      <c r="N75" s="47"/>
      <c r="O75" s="56"/>
    </row>
    <row r="76" spans="1:15" ht="25.5" x14ac:dyDescent="0.2">
      <c r="A76" s="49"/>
      <c r="B76" s="112"/>
      <c r="C76" s="70"/>
      <c r="D76" s="70"/>
      <c r="E76" s="57" t="s">
        <v>33</v>
      </c>
      <c r="F76" s="46">
        <v>0</v>
      </c>
      <c r="G76" s="47">
        <v>0</v>
      </c>
      <c r="H76" s="47">
        <v>0</v>
      </c>
      <c r="I76" s="47">
        <f>G76+0</f>
        <v>0</v>
      </c>
      <c r="J76" s="47">
        <v>0</v>
      </c>
      <c r="K76" s="47">
        <f>I76+0</f>
        <v>0</v>
      </c>
      <c r="L76" s="47">
        <v>0</v>
      </c>
      <c r="M76" s="47">
        <f>K76+0</f>
        <v>0</v>
      </c>
      <c r="N76" s="47">
        <v>0</v>
      </c>
      <c r="O76" s="56"/>
    </row>
    <row r="77" spans="1:15" ht="29.25" customHeight="1" x14ac:dyDescent="0.2">
      <c r="A77" s="61"/>
      <c r="B77" s="112"/>
      <c r="C77" s="104"/>
      <c r="D77" s="104"/>
      <c r="E77" s="59" t="s">
        <v>34</v>
      </c>
      <c r="F77" s="46">
        <v>0</v>
      </c>
      <c r="G77" s="47"/>
      <c r="H77" s="47"/>
      <c r="I77" s="47"/>
      <c r="J77" s="47"/>
      <c r="K77" s="47"/>
      <c r="L77" s="47"/>
      <c r="M77" s="47"/>
      <c r="N77" s="47"/>
      <c r="O77" s="65"/>
    </row>
    <row r="78" spans="1:15" ht="16.5" customHeight="1" x14ac:dyDescent="0.2">
      <c r="A78" s="108" t="s">
        <v>64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10"/>
    </row>
    <row r="79" spans="1:15" ht="12.75" customHeight="1" x14ac:dyDescent="0.2">
      <c r="A79" s="41" t="s">
        <v>65</v>
      </c>
      <c r="B79" s="111" t="s">
        <v>66</v>
      </c>
      <c r="C79" s="113" t="s">
        <v>50</v>
      </c>
      <c r="D79" s="67" t="s">
        <v>67</v>
      </c>
      <c r="E79" s="45" t="s">
        <v>28</v>
      </c>
      <c r="F79" s="46">
        <f t="shared" ref="F79:N79" si="7">F81+F82+F83+F84+F85</f>
        <v>345.7</v>
      </c>
      <c r="G79" s="47">
        <f t="shared" si="7"/>
        <v>6.8588199999999997</v>
      </c>
      <c r="H79" s="47">
        <f t="shared" si="7"/>
        <v>1.9840381833960081</v>
      </c>
      <c r="I79" s="47">
        <f t="shared" si="7"/>
        <v>15.85882</v>
      </c>
      <c r="J79" s="47">
        <f t="shared" si="7"/>
        <v>4.5874515475846112</v>
      </c>
      <c r="K79" s="47">
        <f t="shared" si="7"/>
        <v>229.28707</v>
      </c>
      <c r="L79" s="47">
        <f t="shared" si="7"/>
        <v>66.32544691929418</v>
      </c>
      <c r="M79" s="47">
        <f t="shared" si="7"/>
        <v>345.70706999999999</v>
      </c>
      <c r="N79" s="47">
        <f t="shared" si="7"/>
        <v>100.00204512583164</v>
      </c>
      <c r="O79" s="114"/>
    </row>
    <row r="80" spans="1:15" x14ac:dyDescent="0.2">
      <c r="A80" s="49"/>
      <c r="B80" s="112"/>
      <c r="C80" s="115"/>
      <c r="D80" s="70"/>
      <c r="E80" s="53" t="s">
        <v>29</v>
      </c>
      <c r="F80" s="54"/>
      <c r="G80" s="55"/>
      <c r="H80" s="55"/>
      <c r="I80" s="55"/>
      <c r="J80" s="55"/>
      <c r="K80" s="55"/>
      <c r="L80" s="55"/>
      <c r="M80" s="55"/>
      <c r="N80" s="55"/>
      <c r="O80" s="116"/>
    </row>
    <row r="81" spans="1:15" ht="25.5" x14ac:dyDescent="0.2">
      <c r="A81" s="49"/>
      <c r="B81" s="112"/>
      <c r="C81" s="115"/>
      <c r="D81" s="70"/>
      <c r="E81" s="57" t="s">
        <v>30</v>
      </c>
      <c r="F81" s="46">
        <v>0</v>
      </c>
      <c r="G81" s="47"/>
      <c r="H81" s="47"/>
      <c r="I81" s="47"/>
      <c r="J81" s="47"/>
      <c r="K81" s="47"/>
      <c r="L81" s="47"/>
      <c r="M81" s="47"/>
      <c r="N81" s="47"/>
      <c r="O81" s="116"/>
    </row>
    <row r="82" spans="1:15" ht="38.25" x14ac:dyDescent="0.2">
      <c r="A82" s="49"/>
      <c r="B82" s="112"/>
      <c r="C82" s="115"/>
      <c r="D82" s="70"/>
      <c r="E82" s="58" t="s">
        <v>31</v>
      </c>
      <c r="F82" s="46">
        <v>0</v>
      </c>
      <c r="G82" s="47"/>
      <c r="H82" s="47"/>
      <c r="I82" s="47"/>
      <c r="J82" s="47"/>
      <c r="K82" s="47"/>
      <c r="L82" s="47"/>
      <c r="M82" s="47"/>
      <c r="N82" s="47"/>
      <c r="O82" s="116"/>
    </row>
    <row r="83" spans="1:15" ht="38.25" x14ac:dyDescent="0.2">
      <c r="A83" s="49"/>
      <c r="B83" s="112"/>
      <c r="C83" s="115"/>
      <c r="D83" s="70"/>
      <c r="E83" s="59" t="s">
        <v>32</v>
      </c>
      <c r="F83" s="46">
        <v>0</v>
      </c>
      <c r="G83" s="47"/>
      <c r="H83" s="47"/>
      <c r="I83" s="47"/>
      <c r="J83" s="47"/>
      <c r="K83" s="47"/>
      <c r="L83" s="47"/>
      <c r="M83" s="47"/>
      <c r="N83" s="47"/>
      <c r="O83" s="116"/>
    </row>
    <row r="84" spans="1:15" ht="25.5" x14ac:dyDescent="0.2">
      <c r="A84" s="49"/>
      <c r="B84" s="112"/>
      <c r="C84" s="115"/>
      <c r="D84" s="70"/>
      <c r="E84" s="57" t="s">
        <v>33</v>
      </c>
      <c r="F84" s="46">
        <v>345.7</v>
      </c>
      <c r="G84" s="47">
        <v>6.8588199999999997</v>
      </c>
      <c r="H84" s="47">
        <f>G84/F84*100</f>
        <v>1.9840381833960081</v>
      </c>
      <c r="I84" s="47">
        <f>G84+9</f>
        <v>15.85882</v>
      </c>
      <c r="J84" s="47">
        <f>I84/F84*100</f>
        <v>4.5874515475846112</v>
      </c>
      <c r="K84" s="47">
        <f>I84+213.42825</f>
        <v>229.28707</v>
      </c>
      <c r="L84" s="47">
        <f>K84/F84*100</f>
        <v>66.32544691929418</v>
      </c>
      <c r="M84" s="46">
        <f>K84+116.42</f>
        <v>345.70706999999999</v>
      </c>
      <c r="N84" s="46">
        <f>M84/F84*100</f>
        <v>100.00204512583164</v>
      </c>
      <c r="O84" s="116"/>
    </row>
    <row r="85" spans="1:15" ht="25.5" x14ac:dyDescent="0.2">
      <c r="A85" s="61"/>
      <c r="B85" s="112"/>
      <c r="C85" s="117"/>
      <c r="D85" s="104"/>
      <c r="E85" s="59" t="s">
        <v>34</v>
      </c>
      <c r="F85" s="46">
        <v>0</v>
      </c>
      <c r="G85" s="47"/>
      <c r="H85" s="47"/>
      <c r="I85" s="47"/>
      <c r="J85" s="47"/>
      <c r="K85" s="47"/>
      <c r="L85" s="47"/>
      <c r="M85" s="47"/>
      <c r="N85" s="47"/>
      <c r="O85" s="118"/>
    </row>
    <row r="86" spans="1:15" ht="63.75" customHeight="1" x14ac:dyDescent="0.2">
      <c r="A86" s="119" t="s">
        <v>68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1"/>
    </row>
    <row r="87" spans="1:15" ht="12.75" customHeight="1" x14ac:dyDescent="0.2">
      <c r="A87" s="41" t="s">
        <v>69</v>
      </c>
      <c r="B87" s="111" t="s">
        <v>70</v>
      </c>
      <c r="C87" s="67" t="s">
        <v>57</v>
      </c>
      <c r="D87" s="67" t="s">
        <v>71</v>
      </c>
      <c r="E87" s="45" t="s">
        <v>28</v>
      </c>
      <c r="F87" s="46">
        <f t="shared" ref="F87:N87" si="8">F89+F90+F91+F92+F93</f>
        <v>45.9</v>
      </c>
      <c r="G87" s="47">
        <f t="shared" si="8"/>
        <v>45.855800000000002</v>
      </c>
      <c r="H87" s="47">
        <f t="shared" si="8"/>
        <v>99.903703703703712</v>
      </c>
      <c r="I87" s="47">
        <f t="shared" si="8"/>
        <v>45.855800000000002</v>
      </c>
      <c r="J87" s="47">
        <f t="shared" si="8"/>
        <v>99.903703703703712</v>
      </c>
      <c r="K87" s="47">
        <f t="shared" si="8"/>
        <v>45.855800000000002</v>
      </c>
      <c r="L87" s="47">
        <f t="shared" si="8"/>
        <v>99.903703703703712</v>
      </c>
      <c r="M87" s="47">
        <f t="shared" si="8"/>
        <v>45.855800000000002</v>
      </c>
      <c r="N87" s="47">
        <f t="shared" si="8"/>
        <v>99.903703703703712</v>
      </c>
      <c r="O87" s="122"/>
    </row>
    <row r="88" spans="1:15" x14ac:dyDescent="0.2">
      <c r="A88" s="49"/>
      <c r="B88" s="112"/>
      <c r="C88" s="70"/>
      <c r="D88" s="70"/>
      <c r="E88" s="53" t="s">
        <v>29</v>
      </c>
      <c r="F88" s="54"/>
      <c r="G88" s="55"/>
      <c r="H88" s="55"/>
      <c r="I88" s="55"/>
      <c r="J88" s="55"/>
      <c r="K88" s="55"/>
      <c r="L88" s="55"/>
      <c r="M88" s="55"/>
      <c r="N88" s="55"/>
      <c r="O88" s="123"/>
    </row>
    <row r="89" spans="1:15" ht="25.5" x14ac:dyDescent="0.2">
      <c r="A89" s="49"/>
      <c r="B89" s="112"/>
      <c r="C89" s="70"/>
      <c r="D89" s="70"/>
      <c r="E89" s="57" t="s">
        <v>30</v>
      </c>
      <c r="F89" s="46">
        <v>0</v>
      </c>
      <c r="G89" s="47"/>
      <c r="H89" s="47"/>
      <c r="I89" s="47"/>
      <c r="J89" s="47"/>
      <c r="K89" s="47"/>
      <c r="L89" s="47"/>
      <c r="M89" s="47"/>
      <c r="N89" s="47"/>
      <c r="O89" s="123"/>
    </row>
    <row r="90" spans="1:15" ht="38.25" x14ac:dyDescent="0.2">
      <c r="A90" s="49"/>
      <c r="B90" s="112"/>
      <c r="C90" s="70"/>
      <c r="D90" s="70"/>
      <c r="E90" s="58" t="s">
        <v>31</v>
      </c>
      <c r="F90" s="46">
        <v>0</v>
      </c>
      <c r="G90" s="47"/>
      <c r="H90" s="47"/>
      <c r="I90" s="47"/>
      <c r="J90" s="47"/>
      <c r="K90" s="47"/>
      <c r="L90" s="47"/>
      <c r="M90" s="47"/>
      <c r="N90" s="47"/>
      <c r="O90" s="123"/>
    </row>
    <row r="91" spans="1:15" ht="38.25" x14ac:dyDescent="0.2">
      <c r="A91" s="49"/>
      <c r="B91" s="112"/>
      <c r="C91" s="70"/>
      <c r="D91" s="70"/>
      <c r="E91" s="59" t="s">
        <v>32</v>
      </c>
      <c r="F91" s="46">
        <v>0</v>
      </c>
      <c r="G91" s="47"/>
      <c r="H91" s="47"/>
      <c r="I91" s="47"/>
      <c r="J91" s="47"/>
      <c r="K91" s="47"/>
      <c r="L91" s="47"/>
      <c r="M91" s="47"/>
      <c r="N91" s="47"/>
      <c r="O91" s="123"/>
    </row>
    <row r="92" spans="1:15" ht="25.5" x14ac:dyDescent="0.2">
      <c r="A92" s="49"/>
      <c r="B92" s="112"/>
      <c r="C92" s="70"/>
      <c r="D92" s="70"/>
      <c r="E92" s="57" t="s">
        <v>33</v>
      </c>
      <c r="F92" s="46">
        <v>45.9</v>
      </c>
      <c r="G92" s="47">
        <v>45.855800000000002</v>
      </c>
      <c r="H92" s="47">
        <f>G92/F92*100</f>
        <v>99.903703703703712</v>
      </c>
      <c r="I92" s="47">
        <f>G92+0</f>
        <v>45.855800000000002</v>
      </c>
      <c r="J92" s="47">
        <f>I92/F92*100</f>
        <v>99.903703703703712</v>
      </c>
      <c r="K92" s="47">
        <f>I92+0</f>
        <v>45.855800000000002</v>
      </c>
      <c r="L92" s="47">
        <f>K92/F92*100</f>
        <v>99.903703703703712</v>
      </c>
      <c r="M92" s="46">
        <f>K92+0</f>
        <v>45.855800000000002</v>
      </c>
      <c r="N92" s="47">
        <f>M92/F92*100</f>
        <v>99.903703703703712</v>
      </c>
      <c r="O92" s="123"/>
    </row>
    <row r="93" spans="1:15" ht="25.5" x14ac:dyDescent="0.2">
      <c r="A93" s="61"/>
      <c r="B93" s="112"/>
      <c r="C93" s="104"/>
      <c r="D93" s="104"/>
      <c r="E93" s="59" t="s">
        <v>34</v>
      </c>
      <c r="F93" s="46">
        <v>0</v>
      </c>
      <c r="G93" s="47"/>
      <c r="H93" s="47"/>
      <c r="I93" s="47"/>
      <c r="J93" s="47"/>
      <c r="K93" s="47"/>
      <c r="L93" s="47"/>
      <c r="M93" s="47"/>
      <c r="N93" s="47"/>
      <c r="O93" s="124"/>
    </row>
    <row r="94" spans="1:15" ht="26.25" customHeight="1" x14ac:dyDescent="0.2">
      <c r="A94" s="125" t="s">
        <v>72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7"/>
    </row>
    <row r="95" spans="1:15" ht="12.75" customHeight="1" x14ac:dyDescent="0.2">
      <c r="A95" s="41" t="s">
        <v>73</v>
      </c>
      <c r="B95" s="111" t="s">
        <v>74</v>
      </c>
      <c r="C95" s="67" t="s">
        <v>75</v>
      </c>
      <c r="D95" s="67" t="s">
        <v>75</v>
      </c>
      <c r="E95" s="45" t="s">
        <v>28</v>
      </c>
      <c r="F95" s="46">
        <f t="shared" ref="F95:N95" si="9">F97+F98+F99+F100+F101</f>
        <v>0</v>
      </c>
      <c r="G95" s="47">
        <f t="shared" si="9"/>
        <v>0</v>
      </c>
      <c r="H95" s="47">
        <f t="shared" si="9"/>
        <v>0</v>
      </c>
      <c r="I95" s="47">
        <f t="shared" si="9"/>
        <v>0</v>
      </c>
      <c r="J95" s="47">
        <f t="shared" si="9"/>
        <v>0</v>
      </c>
      <c r="K95" s="47">
        <f t="shared" si="9"/>
        <v>0</v>
      </c>
      <c r="L95" s="47">
        <f t="shared" si="9"/>
        <v>0</v>
      </c>
      <c r="M95" s="47">
        <f t="shared" si="9"/>
        <v>0</v>
      </c>
      <c r="N95" s="47">
        <f t="shared" si="9"/>
        <v>0</v>
      </c>
      <c r="O95" s="122"/>
    </row>
    <row r="96" spans="1:15" x14ac:dyDescent="0.2">
      <c r="A96" s="49"/>
      <c r="B96" s="112"/>
      <c r="C96" s="70"/>
      <c r="D96" s="70"/>
      <c r="E96" s="53" t="s">
        <v>29</v>
      </c>
      <c r="F96" s="54"/>
      <c r="G96" s="55"/>
      <c r="H96" s="55"/>
      <c r="I96" s="55"/>
      <c r="J96" s="55"/>
      <c r="K96" s="55"/>
      <c r="L96" s="55"/>
      <c r="M96" s="55"/>
      <c r="N96" s="55"/>
      <c r="O96" s="123"/>
    </row>
    <row r="97" spans="1:15" ht="25.5" x14ac:dyDescent="0.2">
      <c r="A97" s="49"/>
      <c r="B97" s="112"/>
      <c r="C97" s="70"/>
      <c r="D97" s="70"/>
      <c r="E97" s="57" t="s">
        <v>30</v>
      </c>
      <c r="F97" s="46">
        <v>0</v>
      </c>
      <c r="G97" s="47"/>
      <c r="H97" s="47"/>
      <c r="I97" s="47"/>
      <c r="J97" s="47"/>
      <c r="K97" s="47"/>
      <c r="L97" s="47"/>
      <c r="M97" s="47"/>
      <c r="N97" s="47"/>
      <c r="O97" s="123"/>
    </row>
    <row r="98" spans="1:15" ht="38.25" x14ac:dyDescent="0.2">
      <c r="A98" s="49"/>
      <c r="B98" s="112"/>
      <c r="C98" s="70"/>
      <c r="D98" s="70"/>
      <c r="E98" s="58" t="s">
        <v>31</v>
      </c>
      <c r="F98" s="46">
        <v>0</v>
      </c>
      <c r="G98" s="47"/>
      <c r="H98" s="47"/>
      <c r="I98" s="47"/>
      <c r="J98" s="47"/>
      <c r="K98" s="47"/>
      <c r="L98" s="47"/>
      <c r="M98" s="47"/>
      <c r="N98" s="47"/>
      <c r="O98" s="123"/>
    </row>
    <row r="99" spans="1:15" ht="38.25" x14ac:dyDescent="0.2">
      <c r="A99" s="49"/>
      <c r="B99" s="112"/>
      <c r="C99" s="70"/>
      <c r="D99" s="70"/>
      <c r="E99" s="59" t="s">
        <v>32</v>
      </c>
      <c r="F99" s="46">
        <v>0</v>
      </c>
      <c r="G99" s="47"/>
      <c r="H99" s="47"/>
      <c r="I99" s="47"/>
      <c r="J99" s="47"/>
      <c r="K99" s="47"/>
      <c r="L99" s="47"/>
      <c r="M99" s="47"/>
      <c r="N99" s="47"/>
      <c r="O99" s="123"/>
    </row>
    <row r="100" spans="1:15" ht="25.5" x14ac:dyDescent="0.2">
      <c r="A100" s="49"/>
      <c r="B100" s="112"/>
      <c r="C100" s="70"/>
      <c r="D100" s="70"/>
      <c r="E100" s="57" t="s">
        <v>33</v>
      </c>
      <c r="F100" s="46">
        <v>0</v>
      </c>
      <c r="G100" s="47">
        <v>0</v>
      </c>
      <c r="H100" s="47">
        <v>0</v>
      </c>
      <c r="I100" s="47">
        <f>G100+0</f>
        <v>0</v>
      </c>
      <c r="J100" s="47">
        <v>0</v>
      </c>
      <c r="K100" s="47">
        <f>I100+0</f>
        <v>0</v>
      </c>
      <c r="L100" s="47">
        <v>0</v>
      </c>
      <c r="M100" s="47">
        <f>K100+0</f>
        <v>0</v>
      </c>
      <c r="N100" s="47">
        <v>0</v>
      </c>
      <c r="O100" s="123"/>
    </row>
    <row r="101" spans="1:15" ht="25.5" x14ac:dyDescent="0.2">
      <c r="A101" s="61"/>
      <c r="B101" s="112"/>
      <c r="C101" s="104"/>
      <c r="D101" s="104"/>
      <c r="E101" s="59" t="s">
        <v>34</v>
      </c>
      <c r="F101" s="46">
        <v>0</v>
      </c>
      <c r="G101" s="47"/>
      <c r="H101" s="47"/>
      <c r="I101" s="47"/>
      <c r="J101" s="47"/>
      <c r="K101" s="47"/>
      <c r="L101" s="47"/>
      <c r="M101" s="47"/>
      <c r="N101" s="47"/>
      <c r="O101" s="124"/>
    </row>
    <row r="102" spans="1:15" ht="16.5" customHeight="1" x14ac:dyDescent="0.2">
      <c r="A102" s="108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10"/>
    </row>
    <row r="103" spans="1:15" ht="12.75" customHeight="1" x14ac:dyDescent="0.2">
      <c r="A103" s="128" t="s">
        <v>76</v>
      </c>
      <c r="B103" s="129" t="s">
        <v>77</v>
      </c>
      <c r="C103" s="67" t="s">
        <v>78</v>
      </c>
      <c r="D103" s="67" t="s">
        <v>79</v>
      </c>
      <c r="E103" s="45" t="s">
        <v>28</v>
      </c>
      <c r="F103" s="46">
        <f t="shared" ref="F103:N103" si="10">F105+F106+F107+F108+F109</f>
        <v>32</v>
      </c>
      <c r="G103" s="47">
        <f t="shared" si="10"/>
        <v>0</v>
      </c>
      <c r="H103" s="47">
        <f t="shared" si="10"/>
        <v>0</v>
      </c>
      <c r="I103" s="47">
        <f t="shared" si="10"/>
        <v>0</v>
      </c>
      <c r="J103" s="47">
        <f t="shared" si="10"/>
        <v>0</v>
      </c>
      <c r="K103" s="47">
        <f t="shared" si="10"/>
        <v>14</v>
      </c>
      <c r="L103" s="47">
        <f t="shared" si="10"/>
        <v>43.75</v>
      </c>
      <c r="M103" s="47">
        <f t="shared" si="10"/>
        <v>32</v>
      </c>
      <c r="N103" s="47">
        <f t="shared" si="10"/>
        <v>100</v>
      </c>
      <c r="O103" s="68"/>
    </row>
    <row r="104" spans="1:15" ht="21" customHeight="1" x14ac:dyDescent="0.2">
      <c r="A104" s="130"/>
      <c r="B104" s="131"/>
      <c r="C104" s="70"/>
      <c r="D104" s="70"/>
      <c r="E104" s="53" t="s">
        <v>29</v>
      </c>
      <c r="F104" s="54"/>
      <c r="G104" s="55"/>
      <c r="H104" s="55"/>
      <c r="I104" s="55"/>
      <c r="J104" s="55"/>
      <c r="K104" s="55"/>
      <c r="L104" s="55"/>
      <c r="M104" s="55"/>
      <c r="N104" s="55"/>
      <c r="O104" s="71"/>
    </row>
    <row r="105" spans="1:15" ht="25.5" x14ac:dyDescent="0.2">
      <c r="A105" s="130"/>
      <c r="B105" s="131"/>
      <c r="C105" s="70"/>
      <c r="D105" s="70"/>
      <c r="E105" s="57" t="s">
        <v>30</v>
      </c>
      <c r="F105" s="46">
        <v>0</v>
      </c>
      <c r="G105" s="47"/>
      <c r="H105" s="47"/>
      <c r="I105" s="47"/>
      <c r="J105" s="47"/>
      <c r="K105" s="47"/>
      <c r="L105" s="47"/>
      <c r="M105" s="47"/>
      <c r="N105" s="47"/>
      <c r="O105" s="71"/>
    </row>
    <row r="106" spans="1:15" ht="38.25" x14ac:dyDescent="0.2">
      <c r="A106" s="130"/>
      <c r="B106" s="131"/>
      <c r="C106" s="70"/>
      <c r="D106" s="70"/>
      <c r="E106" s="58" t="s">
        <v>31</v>
      </c>
      <c r="F106" s="46">
        <v>0</v>
      </c>
      <c r="G106" s="47"/>
      <c r="H106" s="47"/>
      <c r="I106" s="47"/>
      <c r="J106" s="47"/>
      <c r="K106" s="47"/>
      <c r="L106" s="47"/>
      <c r="M106" s="47"/>
      <c r="N106" s="47"/>
      <c r="O106" s="71"/>
    </row>
    <row r="107" spans="1:15" ht="44.25" customHeight="1" x14ac:dyDescent="0.2">
      <c r="A107" s="130"/>
      <c r="B107" s="131"/>
      <c r="C107" s="70"/>
      <c r="D107" s="70"/>
      <c r="E107" s="59" t="s">
        <v>32</v>
      </c>
      <c r="F107" s="46">
        <v>0</v>
      </c>
      <c r="G107" s="47"/>
      <c r="H107" s="47"/>
      <c r="I107" s="47"/>
      <c r="J107" s="47"/>
      <c r="K107" s="47"/>
      <c r="L107" s="47"/>
      <c r="M107" s="47"/>
      <c r="N107" s="47"/>
      <c r="O107" s="71"/>
    </row>
    <row r="108" spans="1:15" ht="25.5" x14ac:dyDescent="0.2">
      <c r="A108" s="130"/>
      <c r="B108" s="131"/>
      <c r="C108" s="70"/>
      <c r="D108" s="70"/>
      <c r="E108" s="57" t="s">
        <v>33</v>
      </c>
      <c r="F108" s="46">
        <v>32</v>
      </c>
      <c r="G108" s="47">
        <v>0</v>
      </c>
      <c r="H108" s="47">
        <f>G108/F108*100</f>
        <v>0</v>
      </c>
      <c r="I108" s="47">
        <f>G108+0</f>
        <v>0</v>
      </c>
      <c r="J108" s="47">
        <f>I108/F108*100</f>
        <v>0</v>
      </c>
      <c r="K108" s="47">
        <f>I108+14</f>
        <v>14</v>
      </c>
      <c r="L108" s="47">
        <f>K108/F108*100</f>
        <v>43.75</v>
      </c>
      <c r="M108" s="47">
        <f>K108+18</f>
        <v>32</v>
      </c>
      <c r="N108" s="47">
        <f>M108/F108*100</f>
        <v>100</v>
      </c>
      <c r="O108" s="71"/>
    </row>
    <row r="109" spans="1:15" ht="30" customHeight="1" x14ac:dyDescent="0.2">
      <c r="A109" s="130"/>
      <c r="B109" s="131"/>
      <c r="C109" s="70"/>
      <c r="D109" s="70"/>
      <c r="E109" s="58" t="s">
        <v>34</v>
      </c>
      <c r="F109" s="73">
        <v>0</v>
      </c>
      <c r="G109" s="74"/>
      <c r="H109" s="74"/>
      <c r="I109" s="74"/>
      <c r="J109" s="74"/>
      <c r="K109" s="74"/>
      <c r="L109" s="74"/>
      <c r="M109" s="74"/>
      <c r="N109" s="74"/>
      <c r="O109" s="71"/>
    </row>
    <row r="110" spans="1:15" ht="16.5" customHeight="1" x14ac:dyDescent="0.2">
      <c r="A110" s="132" t="s">
        <v>80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4"/>
    </row>
    <row r="111" spans="1:15" ht="16.5" customHeight="1" x14ac:dyDescent="0.2">
      <c r="A111" s="135" t="s">
        <v>81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2.75" customHeight="1" x14ac:dyDescent="0.2">
      <c r="A112" s="128" t="s">
        <v>82</v>
      </c>
      <c r="B112" s="129" t="s">
        <v>83</v>
      </c>
      <c r="C112" s="67" t="s">
        <v>78</v>
      </c>
      <c r="D112" s="67" t="s">
        <v>79</v>
      </c>
      <c r="E112" s="45" t="s">
        <v>28</v>
      </c>
      <c r="F112" s="46">
        <f t="shared" ref="F112:N112" si="11">F114+F115+F116+F117+F118</f>
        <v>45</v>
      </c>
      <c r="G112" s="47">
        <f t="shared" si="11"/>
        <v>0</v>
      </c>
      <c r="H112" s="47">
        <f t="shared" si="11"/>
        <v>0</v>
      </c>
      <c r="I112" s="47">
        <f t="shared" si="11"/>
        <v>0</v>
      </c>
      <c r="J112" s="47">
        <f t="shared" si="11"/>
        <v>0</v>
      </c>
      <c r="K112" s="47">
        <f t="shared" si="11"/>
        <v>0</v>
      </c>
      <c r="L112" s="47">
        <f t="shared" si="11"/>
        <v>0</v>
      </c>
      <c r="M112" s="47">
        <f t="shared" si="11"/>
        <v>45</v>
      </c>
      <c r="N112" s="47">
        <f t="shared" si="11"/>
        <v>100</v>
      </c>
      <c r="O112" s="68"/>
    </row>
    <row r="113" spans="1:15" ht="21" customHeight="1" x14ac:dyDescent="0.2">
      <c r="A113" s="130"/>
      <c r="B113" s="131"/>
      <c r="C113" s="70"/>
      <c r="D113" s="70"/>
      <c r="E113" s="53" t="s">
        <v>29</v>
      </c>
      <c r="F113" s="54"/>
      <c r="G113" s="55"/>
      <c r="H113" s="55"/>
      <c r="I113" s="55"/>
      <c r="J113" s="55"/>
      <c r="K113" s="55"/>
      <c r="L113" s="55"/>
      <c r="M113" s="55"/>
      <c r="N113" s="55"/>
      <c r="O113" s="71"/>
    </row>
    <row r="114" spans="1:15" ht="25.5" x14ac:dyDescent="0.2">
      <c r="A114" s="130"/>
      <c r="B114" s="131"/>
      <c r="C114" s="70"/>
      <c r="D114" s="70"/>
      <c r="E114" s="57" t="s">
        <v>30</v>
      </c>
      <c r="F114" s="46">
        <v>0</v>
      </c>
      <c r="G114" s="47"/>
      <c r="H114" s="47"/>
      <c r="I114" s="47"/>
      <c r="J114" s="47"/>
      <c r="K114" s="47"/>
      <c r="L114" s="47"/>
      <c r="M114" s="47"/>
      <c r="N114" s="47"/>
      <c r="O114" s="71"/>
    </row>
    <row r="115" spans="1:15" ht="38.25" x14ac:dyDescent="0.2">
      <c r="A115" s="130"/>
      <c r="B115" s="131"/>
      <c r="C115" s="70"/>
      <c r="D115" s="70"/>
      <c r="E115" s="58" t="s">
        <v>31</v>
      </c>
      <c r="F115" s="46">
        <v>0</v>
      </c>
      <c r="G115" s="47"/>
      <c r="H115" s="47"/>
      <c r="I115" s="47"/>
      <c r="J115" s="47"/>
      <c r="K115" s="47"/>
      <c r="L115" s="47"/>
      <c r="M115" s="47"/>
      <c r="N115" s="47"/>
      <c r="O115" s="71"/>
    </row>
    <row r="116" spans="1:15" ht="44.25" customHeight="1" x14ac:dyDescent="0.2">
      <c r="A116" s="130"/>
      <c r="B116" s="131"/>
      <c r="C116" s="70"/>
      <c r="D116" s="70"/>
      <c r="E116" s="59" t="s">
        <v>32</v>
      </c>
      <c r="F116" s="46">
        <v>0</v>
      </c>
      <c r="G116" s="47"/>
      <c r="H116" s="47"/>
      <c r="I116" s="47"/>
      <c r="J116" s="47"/>
      <c r="K116" s="47"/>
      <c r="L116" s="47"/>
      <c r="M116" s="47"/>
      <c r="N116" s="47"/>
      <c r="O116" s="71"/>
    </row>
    <row r="117" spans="1:15" ht="25.5" x14ac:dyDescent="0.2">
      <c r="A117" s="130"/>
      <c r="B117" s="131"/>
      <c r="C117" s="70"/>
      <c r="D117" s="70"/>
      <c r="E117" s="57" t="s">
        <v>33</v>
      </c>
      <c r="F117" s="46">
        <v>45</v>
      </c>
      <c r="G117" s="47">
        <v>0</v>
      </c>
      <c r="H117" s="47">
        <f>G117/F117*100</f>
        <v>0</v>
      </c>
      <c r="I117" s="47">
        <f>G117+0</f>
        <v>0</v>
      </c>
      <c r="J117" s="47">
        <f>I117/F117*100</f>
        <v>0</v>
      </c>
      <c r="K117" s="47">
        <f>I117+0</f>
        <v>0</v>
      </c>
      <c r="L117" s="47">
        <f>K117/F117*100</f>
        <v>0</v>
      </c>
      <c r="M117" s="47">
        <f>K117+45</f>
        <v>45</v>
      </c>
      <c r="N117" s="47">
        <f>M117/F117*100</f>
        <v>100</v>
      </c>
      <c r="O117" s="71"/>
    </row>
    <row r="118" spans="1:15" ht="30" customHeight="1" x14ac:dyDescent="0.2">
      <c r="A118" s="138"/>
      <c r="B118" s="139"/>
      <c r="C118" s="104"/>
      <c r="D118" s="104"/>
      <c r="E118" s="59" t="s">
        <v>34</v>
      </c>
      <c r="F118" s="46">
        <v>0</v>
      </c>
      <c r="G118" s="47"/>
      <c r="H118" s="47"/>
      <c r="I118" s="47"/>
      <c r="J118" s="47"/>
      <c r="K118" s="47"/>
      <c r="L118" s="47"/>
      <c r="M118" s="47"/>
      <c r="N118" s="47"/>
      <c r="O118" s="140"/>
    </row>
    <row r="119" spans="1:15" ht="29.25" customHeight="1" x14ac:dyDescent="0.2">
      <c r="A119" s="141" t="s">
        <v>84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3"/>
    </row>
    <row r="120" spans="1:15" ht="38.25" x14ac:dyDescent="0.2">
      <c r="A120" s="144" t="s">
        <v>85</v>
      </c>
      <c r="B120" s="145"/>
      <c r="C120" s="145"/>
      <c r="D120" s="146"/>
      <c r="E120" s="147" t="s">
        <v>86</v>
      </c>
      <c r="F120" s="73">
        <f>F122+F123+F124+F125+F126</f>
        <v>560.29999999999995</v>
      </c>
      <c r="G120" s="73">
        <f>G122+G123+G124+G125+G126</f>
        <v>74.714619999999996</v>
      </c>
      <c r="H120" s="74">
        <f>G120/F120*100</f>
        <v>13.334752810994111</v>
      </c>
      <c r="I120" s="73">
        <f>I122+I123+I124+I125+I126</f>
        <v>95.714619999999996</v>
      </c>
      <c r="J120" s="74">
        <f>I120/F120*100</f>
        <v>17.082744958058182</v>
      </c>
      <c r="K120" s="73">
        <f>K122+K123+K124+K125+K126</f>
        <v>351.80887000000001</v>
      </c>
      <c r="L120" s="74">
        <f>K120/F120*100</f>
        <v>62.789375334642159</v>
      </c>
      <c r="M120" s="73">
        <f>M122+M123+M124+M125+M126</f>
        <v>552.33987000000002</v>
      </c>
      <c r="N120" s="74">
        <f>M120/F120*100</f>
        <v>98.579309298590061</v>
      </c>
      <c r="O120" s="148"/>
    </row>
    <row r="121" spans="1:15" x14ac:dyDescent="0.2">
      <c r="A121" s="149"/>
      <c r="B121" s="150"/>
      <c r="C121" s="150"/>
      <c r="D121" s="151"/>
      <c r="E121" s="152" t="s">
        <v>29</v>
      </c>
      <c r="F121" s="153"/>
      <c r="G121" s="154"/>
      <c r="H121" s="155"/>
      <c r="I121" s="154"/>
      <c r="J121" s="154"/>
      <c r="K121" s="154"/>
      <c r="L121" s="154"/>
      <c r="M121" s="154"/>
      <c r="N121" s="155"/>
      <c r="O121" s="156"/>
    </row>
    <row r="122" spans="1:15" ht="25.5" x14ac:dyDescent="0.2">
      <c r="A122" s="149"/>
      <c r="B122" s="150"/>
      <c r="C122" s="150"/>
      <c r="D122" s="151"/>
      <c r="E122" s="157" t="s">
        <v>30</v>
      </c>
      <c r="F122" s="46">
        <f>F29+F39+F48+F81+F89+F97</f>
        <v>0</v>
      </c>
      <c r="G122" s="158"/>
      <c r="H122" s="159"/>
      <c r="I122" s="158"/>
      <c r="J122" s="159"/>
      <c r="K122" s="158"/>
      <c r="L122" s="159"/>
      <c r="M122" s="158"/>
      <c r="N122" s="159"/>
      <c r="O122" s="156"/>
    </row>
    <row r="123" spans="1:15" ht="38.25" x14ac:dyDescent="0.2">
      <c r="A123" s="149"/>
      <c r="B123" s="150"/>
      <c r="C123" s="150"/>
      <c r="D123" s="151"/>
      <c r="E123" s="160" t="s">
        <v>31</v>
      </c>
      <c r="F123" s="46">
        <f>F30+F40+F49+F82+F90+F98</f>
        <v>0</v>
      </c>
      <c r="G123" s="161"/>
      <c r="H123" s="162"/>
      <c r="I123" s="161"/>
      <c r="J123" s="163"/>
      <c r="K123" s="161"/>
      <c r="L123" s="163"/>
      <c r="M123" s="161"/>
      <c r="N123" s="163"/>
      <c r="O123" s="156"/>
    </row>
    <row r="124" spans="1:15" ht="38.25" x14ac:dyDescent="0.2">
      <c r="A124" s="149"/>
      <c r="B124" s="150"/>
      <c r="C124" s="150"/>
      <c r="D124" s="151"/>
      <c r="E124" s="164" t="s">
        <v>32</v>
      </c>
      <c r="F124" s="46">
        <f>F31+F41+F50+F83+F91+F99</f>
        <v>0</v>
      </c>
      <c r="G124" s="165"/>
      <c r="H124" s="165"/>
      <c r="I124" s="165"/>
      <c r="J124" s="165"/>
      <c r="K124" s="165"/>
      <c r="L124" s="165"/>
      <c r="M124" s="165"/>
      <c r="N124" s="165"/>
      <c r="O124" s="156"/>
    </row>
    <row r="125" spans="1:15" ht="25.5" x14ac:dyDescent="0.2">
      <c r="A125" s="149"/>
      <c r="B125" s="150"/>
      <c r="C125" s="150"/>
      <c r="D125" s="151"/>
      <c r="E125" s="157" t="s">
        <v>33</v>
      </c>
      <c r="F125" s="46">
        <f>F27+F37+F46+F55+F63+F71+F79+F87+F95+F103+F112</f>
        <v>560.29999999999995</v>
      </c>
      <c r="G125" s="166">
        <f>G32+G42+G51+G68+G76+G84+G92+G100+G108+G117</f>
        <v>74.714619999999996</v>
      </c>
      <c r="H125" s="167">
        <f>G125/F125*100</f>
        <v>13.334752810994111</v>
      </c>
      <c r="I125" s="166">
        <f>I32+I42+I51+I68+I76+I84+I92+I100+I108+I117</f>
        <v>95.714619999999996</v>
      </c>
      <c r="J125" s="167">
        <f>I125/F125*100</f>
        <v>17.082744958058182</v>
      </c>
      <c r="K125" s="166">
        <f>K32+K42+K51+K68+K76+K84+K92+K100+K108+K60+K117</f>
        <v>351.80887000000001</v>
      </c>
      <c r="L125" s="167">
        <f>K125/F125*100</f>
        <v>62.789375334642159</v>
      </c>
      <c r="M125" s="166">
        <f>M32+M42+M51+M68+M76+M84+M92+M100+M108+M117</f>
        <v>552.33987000000002</v>
      </c>
      <c r="N125" s="167">
        <f>M125/F125*100</f>
        <v>98.579309298590061</v>
      </c>
      <c r="O125" s="156"/>
    </row>
    <row r="126" spans="1:15" ht="25.5" x14ac:dyDescent="0.2">
      <c r="A126" s="168"/>
      <c r="B126" s="169"/>
      <c r="C126" s="169"/>
      <c r="D126" s="170"/>
      <c r="E126" s="164" t="s">
        <v>34</v>
      </c>
      <c r="F126" s="46">
        <f>F33+F43+F52+F85+F93+F101</f>
        <v>0</v>
      </c>
      <c r="G126" s="171"/>
      <c r="H126" s="172"/>
      <c r="I126" s="173"/>
      <c r="J126" s="159"/>
      <c r="K126" s="171"/>
      <c r="L126" s="159"/>
      <c r="M126" s="171"/>
      <c r="N126" s="159"/>
      <c r="O126" s="174"/>
    </row>
    <row r="127" spans="1:15" ht="16.5" customHeight="1" x14ac:dyDescent="0.2">
      <c r="A127" s="37" t="s">
        <v>87</v>
      </c>
      <c r="B127" s="38"/>
      <c r="C127" s="38"/>
      <c r="D127" s="38"/>
      <c r="E127" s="38"/>
      <c r="F127" s="38"/>
      <c r="G127" s="175"/>
      <c r="H127" s="175"/>
      <c r="I127" s="175"/>
      <c r="J127" s="175"/>
      <c r="K127" s="175"/>
      <c r="L127" s="175"/>
      <c r="M127" s="175"/>
      <c r="N127" s="175"/>
      <c r="O127" s="176"/>
    </row>
    <row r="128" spans="1:15" ht="17.25" customHeight="1" x14ac:dyDescent="0.2">
      <c r="A128" s="37" t="s">
        <v>88</v>
      </c>
      <c r="B128" s="38"/>
      <c r="C128" s="38"/>
      <c r="D128" s="38"/>
      <c r="E128" s="38"/>
      <c r="F128" s="38"/>
      <c r="G128" s="39"/>
      <c r="H128" s="39"/>
      <c r="I128" s="39"/>
      <c r="J128" s="39"/>
      <c r="K128" s="39"/>
      <c r="L128" s="39"/>
      <c r="M128" s="39"/>
      <c r="N128" s="177"/>
      <c r="O128" s="40"/>
    </row>
    <row r="129" spans="1:15" ht="12.75" customHeight="1" x14ac:dyDescent="0.2">
      <c r="A129" s="41" t="s">
        <v>89</v>
      </c>
      <c r="B129" s="42" t="s">
        <v>90</v>
      </c>
      <c r="C129" s="43"/>
      <c r="D129" s="44"/>
      <c r="E129" s="45" t="s">
        <v>28</v>
      </c>
      <c r="F129" s="46">
        <f t="shared" ref="F129:N129" si="12">F131+F132+F133+F134+F135</f>
        <v>127.6</v>
      </c>
      <c r="G129" s="47">
        <f t="shared" si="12"/>
        <v>0</v>
      </c>
      <c r="H129" s="47">
        <f t="shared" si="12"/>
        <v>0</v>
      </c>
      <c r="I129" s="47">
        <f t="shared" si="12"/>
        <v>0</v>
      </c>
      <c r="J129" s="47">
        <f t="shared" si="12"/>
        <v>0</v>
      </c>
      <c r="K129" s="47">
        <f t="shared" si="12"/>
        <v>8</v>
      </c>
      <c r="L129" s="47">
        <f t="shared" si="12"/>
        <v>6.269592476489029</v>
      </c>
      <c r="M129" s="47">
        <f t="shared" si="12"/>
        <v>102.6</v>
      </c>
      <c r="N129" s="47">
        <f t="shared" si="12"/>
        <v>80.407523510971785</v>
      </c>
      <c r="O129" s="48"/>
    </row>
    <row r="130" spans="1:15" ht="21" customHeight="1" x14ac:dyDescent="0.2">
      <c r="A130" s="49"/>
      <c r="B130" s="50"/>
      <c r="C130" s="51"/>
      <c r="D130" s="52"/>
      <c r="E130" s="53" t="s">
        <v>29</v>
      </c>
      <c r="F130" s="54"/>
      <c r="G130" s="55"/>
      <c r="H130" s="55"/>
      <c r="I130" s="55"/>
      <c r="J130" s="55"/>
      <c r="K130" s="55"/>
      <c r="L130" s="55"/>
      <c r="M130" s="55"/>
      <c r="N130" s="55"/>
      <c r="O130" s="56"/>
    </row>
    <row r="131" spans="1:15" ht="25.5" x14ac:dyDescent="0.2">
      <c r="A131" s="49"/>
      <c r="B131" s="50"/>
      <c r="C131" s="51"/>
      <c r="D131" s="52"/>
      <c r="E131" s="57" t="s">
        <v>30</v>
      </c>
      <c r="F131" s="46">
        <v>0</v>
      </c>
      <c r="G131" s="47"/>
      <c r="H131" s="47"/>
      <c r="I131" s="47"/>
      <c r="J131" s="47"/>
      <c r="K131" s="47"/>
      <c r="L131" s="47"/>
      <c r="M131" s="47"/>
      <c r="N131" s="47"/>
      <c r="O131" s="56"/>
    </row>
    <row r="132" spans="1:15" ht="38.25" x14ac:dyDescent="0.2">
      <c r="A132" s="49"/>
      <c r="B132" s="50"/>
      <c r="C132" s="51"/>
      <c r="D132" s="52"/>
      <c r="E132" s="58" t="s">
        <v>31</v>
      </c>
      <c r="F132" s="46">
        <v>0</v>
      </c>
      <c r="G132" s="47"/>
      <c r="H132" s="47"/>
      <c r="I132" s="47"/>
      <c r="J132" s="47"/>
      <c r="K132" s="47"/>
      <c r="L132" s="47"/>
      <c r="M132" s="47"/>
      <c r="N132" s="47"/>
      <c r="O132" s="56"/>
    </row>
    <row r="133" spans="1:15" ht="44.25" customHeight="1" x14ac:dyDescent="0.2">
      <c r="A133" s="49"/>
      <c r="B133" s="50"/>
      <c r="C133" s="51"/>
      <c r="D133" s="52"/>
      <c r="E133" s="59" t="s">
        <v>32</v>
      </c>
      <c r="F133" s="46">
        <v>0</v>
      </c>
      <c r="G133" s="47"/>
      <c r="H133" s="47"/>
      <c r="I133" s="47"/>
      <c r="J133" s="47"/>
      <c r="K133" s="47"/>
      <c r="L133" s="47"/>
      <c r="M133" s="47"/>
      <c r="N133" s="47"/>
      <c r="O133" s="56"/>
    </row>
    <row r="134" spans="1:15" ht="25.5" x14ac:dyDescent="0.2">
      <c r="A134" s="49"/>
      <c r="B134" s="50"/>
      <c r="C134" s="51"/>
      <c r="D134" s="52"/>
      <c r="E134" s="57" t="s">
        <v>33</v>
      </c>
      <c r="F134" s="46">
        <f>F141+F150+F158+F166</f>
        <v>127.6</v>
      </c>
      <c r="G134" s="47">
        <f>G141+G150+G158+G166</f>
        <v>0</v>
      </c>
      <c r="H134" s="60">
        <f>G134/F134*100</f>
        <v>0</v>
      </c>
      <c r="I134" s="47">
        <f>I141+I150+I158+I166</f>
        <v>0</v>
      </c>
      <c r="J134" s="60">
        <f>I134/F134*100</f>
        <v>0</v>
      </c>
      <c r="K134" s="47">
        <f>K141+K150+K158+K166</f>
        <v>8</v>
      </c>
      <c r="L134" s="60">
        <f>K134/F134*100</f>
        <v>6.269592476489029</v>
      </c>
      <c r="M134" s="178">
        <f>M141+M150+M158+M166</f>
        <v>102.6</v>
      </c>
      <c r="N134" s="179">
        <f>M134/F134*100</f>
        <v>80.407523510971785</v>
      </c>
      <c r="O134" s="56"/>
    </row>
    <row r="135" spans="1:15" ht="30" customHeight="1" x14ac:dyDescent="0.2">
      <c r="A135" s="61"/>
      <c r="B135" s="62"/>
      <c r="C135" s="63"/>
      <c r="D135" s="64"/>
      <c r="E135" s="59" t="s">
        <v>34</v>
      </c>
      <c r="F135" s="46">
        <v>0</v>
      </c>
      <c r="G135" s="47"/>
      <c r="H135" s="47"/>
      <c r="I135" s="47"/>
      <c r="J135" s="47"/>
      <c r="K135" s="47"/>
      <c r="L135" s="47"/>
      <c r="M135" s="47"/>
      <c r="N135" s="47"/>
      <c r="O135" s="65"/>
    </row>
    <row r="136" spans="1:15" ht="12.75" customHeight="1" x14ac:dyDescent="0.2">
      <c r="A136" s="41" t="s">
        <v>91</v>
      </c>
      <c r="B136" s="111" t="s">
        <v>92</v>
      </c>
      <c r="C136" s="67" t="s">
        <v>44</v>
      </c>
      <c r="D136" s="67" t="s">
        <v>93</v>
      </c>
      <c r="E136" s="180" t="s">
        <v>28</v>
      </c>
      <c r="F136" s="181">
        <f t="shared" ref="F136:N136" si="13">F138+F139+F140+F141+F142</f>
        <v>127.6</v>
      </c>
      <c r="G136" s="182">
        <f t="shared" si="13"/>
        <v>0</v>
      </c>
      <c r="H136" s="182">
        <f t="shared" si="13"/>
        <v>0</v>
      </c>
      <c r="I136" s="182">
        <f t="shared" si="13"/>
        <v>0</v>
      </c>
      <c r="J136" s="182">
        <f t="shared" si="13"/>
        <v>0</v>
      </c>
      <c r="K136" s="182">
        <f t="shared" si="13"/>
        <v>8</v>
      </c>
      <c r="L136" s="182">
        <f t="shared" si="13"/>
        <v>6.269592476489029</v>
      </c>
      <c r="M136" s="182">
        <f t="shared" si="13"/>
        <v>102.6</v>
      </c>
      <c r="N136" s="182">
        <f t="shared" si="13"/>
        <v>80.407523510971785</v>
      </c>
      <c r="O136" s="183" t="s">
        <v>94</v>
      </c>
    </row>
    <row r="137" spans="1:15" x14ac:dyDescent="0.2">
      <c r="A137" s="49"/>
      <c r="B137" s="112"/>
      <c r="C137" s="70"/>
      <c r="D137" s="70"/>
      <c r="E137" s="152" t="s">
        <v>29</v>
      </c>
      <c r="F137" s="153"/>
      <c r="G137" s="154"/>
      <c r="H137" s="154"/>
      <c r="I137" s="154"/>
      <c r="J137" s="154"/>
      <c r="K137" s="154"/>
      <c r="L137" s="154"/>
      <c r="M137" s="154"/>
      <c r="N137" s="155"/>
      <c r="O137" s="183"/>
    </row>
    <row r="138" spans="1:15" ht="25.5" x14ac:dyDescent="0.2">
      <c r="A138" s="49"/>
      <c r="B138" s="112"/>
      <c r="C138" s="70"/>
      <c r="D138" s="70"/>
      <c r="E138" s="157" t="s">
        <v>30</v>
      </c>
      <c r="F138" s="46">
        <v>0</v>
      </c>
      <c r="G138" s="184"/>
      <c r="H138" s="185"/>
      <c r="I138" s="184"/>
      <c r="J138" s="185"/>
      <c r="K138" s="184"/>
      <c r="L138" s="185"/>
      <c r="M138" s="184"/>
      <c r="N138" s="185"/>
      <c r="O138" s="183"/>
    </row>
    <row r="139" spans="1:15" ht="38.25" x14ac:dyDescent="0.2">
      <c r="A139" s="49"/>
      <c r="B139" s="112"/>
      <c r="C139" s="70"/>
      <c r="D139" s="70"/>
      <c r="E139" s="160" t="s">
        <v>31</v>
      </c>
      <c r="F139" s="46">
        <v>0</v>
      </c>
      <c r="G139" s="184"/>
      <c r="H139" s="185"/>
      <c r="I139" s="184"/>
      <c r="J139" s="185"/>
      <c r="K139" s="184"/>
      <c r="L139" s="185"/>
      <c r="M139" s="184"/>
      <c r="N139" s="185"/>
      <c r="O139" s="183"/>
    </row>
    <row r="140" spans="1:15" ht="38.25" x14ac:dyDescent="0.2">
      <c r="A140" s="49"/>
      <c r="B140" s="112"/>
      <c r="C140" s="70"/>
      <c r="D140" s="70"/>
      <c r="E140" s="164" t="s">
        <v>32</v>
      </c>
      <c r="F140" s="46">
        <v>0</v>
      </c>
      <c r="G140" s="74"/>
      <c r="H140" s="186"/>
      <c r="I140" s="74"/>
      <c r="J140" s="186"/>
      <c r="K140" s="74"/>
      <c r="L140" s="186"/>
      <c r="M140" s="74"/>
      <c r="N140" s="186"/>
      <c r="O140" s="183"/>
    </row>
    <row r="141" spans="1:15" ht="25.5" x14ac:dyDescent="0.2">
      <c r="A141" s="49"/>
      <c r="B141" s="112"/>
      <c r="C141" s="70"/>
      <c r="D141" s="70"/>
      <c r="E141" s="157" t="s">
        <v>33</v>
      </c>
      <c r="F141" s="46">
        <v>127.6</v>
      </c>
      <c r="G141" s="47">
        <v>0</v>
      </c>
      <c r="H141" s="47">
        <f>G141/F141*100</f>
        <v>0</v>
      </c>
      <c r="I141" s="47">
        <f>G141+0</f>
        <v>0</v>
      </c>
      <c r="J141" s="47">
        <f>I141/F141*100</f>
        <v>0</v>
      </c>
      <c r="K141" s="47">
        <f>I141+8</f>
        <v>8</v>
      </c>
      <c r="L141" s="47">
        <f>K141/F141*100</f>
        <v>6.269592476489029</v>
      </c>
      <c r="M141" s="46">
        <f>K141+94.6</f>
        <v>102.6</v>
      </c>
      <c r="N141" s="46">
        <f>M141/F141*100</f>
        <v>80.407523510971785</v>
      </c>
      <c r="O141" s="183"/>
    </row>
    <row r="142" spans="1:15" ht="25.5" x14ac:dyDescent="0.2">
      <c r="A142" s="49"/>
      <c r="B142" s="187"/>
      <c r="C142" s="70"/>
      <c r="D142" s="70"/>
      <c r="E142" s="160" t="s">
        <v>34</v>
      </c>
      <c r="F142" s="73">
        <v>0</v>
      </c>
      <c r="G142" s="188"/>
      <c r="H142" s="163"/>
      <c r="I142" s="188"/>
      <c r="J142" s="163"/>
      <c r="K142" s="188"/>
      <c r="L142" s="163"/>
      <c r="M142" s="188"/>
      <c r="N142" s="163"/>
      <c r="O142" s="189"/>
    </row>
    <row r="143" spans="1:15" ht="16.5" customHeight="1" x14ac:dyDescent="0.2">
      <c r="A143" s="190" t="s">
        <v>95</v>
      </c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2"/>
    </row>
    <row r="144" spans="1:15" ht="28.5" customHeight="1" x14ac:dyDescent="0.2">
      <c r="A144" s="193" t="s">
        <v>96</v>
      </c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5"/>
    </row>
    <row r="145" spans="1:15" ht="18.75" customHeight="1" x14ac:dyDescent="0.2">
      <c r="A145" s="41" t="s">
        <v>97</v>
      </c>
      <c r="B145" s="111" t="s">
        <v>98</v>
      </c>
      <c r="C145" s="67" t="s">
        <v>75</v>
      </c>
      <c r="D145" s="67" t="s">
        <v>75</v>
      </c>
      <c r="E145" s="180" t="s">
        <v>28</v>
      </c>
      <c r="F145" s="181">
        <f t="shared" ref="F145:N145" si="14">F147+F148+F149+F150+F151</f>
        <v>0</v>
      </c>
      <c r="G145" s="182">
        <f t="shared" si="14"/>
        <v>0</v>
      </c>
      <c r="H145" s="182">
        <f t="shared" si="14"/>
        <v>0</v>
      </c>
      <c r="I145" s="182">
        <f t="shared" si="14"/>
        <v>0</v>
      </c>
      <c r="J145" s="182">
        <f t="shared" si="14"/>
        <v>0</v>
      </c>
      <c r="K145" s="182">
        <f t="shared" si="14"/>
        <v>0</v>
      </c>
      <c r="L145" s="182">
        <f t="shared" si="14"/>
        <v>0</v>
      </c>
      <c r="M145" s="182">
        <f t="shared" si="14"/>
        <v>0</v>
      </c>
      <c r="N145" s="182">
        <f t="shared" si="14"/>
        <v>0</v>
      </c>
      <c r="O145" s="90"/>
    </row>
    <row r="146" spans="1:15" x14ac:dyDescent="0.2">
      <c r="A146" s="49"/>
      <c r="B146" s="112"/>
      <c r="C146" s="70"/>
      <c r="D146" s="70"/>
      <c r="E146" s="152" t="s">
        <v>29</v>
      </c>
      <c r="F146" s="153"/>
      <c r="G146" s="154"/>
      <c r="H146" s="154"/>
      <c r="I146" s="154"/>
      <c r="J146" s="154"/>
      <c r="K146" s="154"/>
      <c r="L146" s="154"/>
      <c r="M146" s="154"/>
      <c r="N146" s="155"/>
      <c r="O146" s="90"/>
    </row>
    <row r="147" spans="1:15" ht="25.5" x14ac:dyDescent="0.2">
      <c r="A147" s="49"/>
      <c r="B147" s="112"/>
      <c r="C147" s="70"/>
      <c r="D147" s="70"/>
      <c r="E147" s="157" t="s">
        <v>30</v>
      </c>
      <c r="F147" s="46">
        <v>0</v>
      </c>
      <c r="G147" s="184"/>
      <c r="H147" s="185"/>
      <c r="I147" s="184"/>
      <c r="J147" s="185"/>
      <c r="K147" s="184"/>
      <c r="L147" s="185"/>
      <c r="M147" s="184"/>
      <c r="N147" s="185"/>
      <c r="O147" s="90"/>
    </row>
    <row r="148" spans="1:15" ht="38.25" x14ac:dyDescent="0.2">
      <c r="A148" s="49"/>
      <c r="B148" s="112"/>
      <c r="C148" s="70"/>
      <c r="D148" s="70"/>
      <c r="E148" s="160" t="s">
        <v>31</v>
      </c>
      <c r="F148" s="46">
        <v>0</v>
      </c>
      <c r="G148" s="184"/>
      <c r="H148" s="185"/>
      <c r="I148" s="184"/>
      <c r="J148" s="185"/>
      <c r="K148" s="184"/>
      <c r="L148" s="185"/>
      <c r="M148" s="184"/>
      <c r="N148" s="185"/>
      <c r="O148" s="90"/>
    </row>
    <row r="149" spans="1:15" ht="38.25" x14ac:dyDescent="0.2">
      <c r="A149" s="49"/>
      <c r="B149" s="112"/>
      <c r="C149" s="70"/>
      <c r="D149" s="70"/>
      <c r="E149" s="164" t="s">
        <v>32</v>
      </c>
      <c r="F149" s="46">
        <v>0</v>
      </c>
      <c r="G149" s="74"/>
      <c r="H149" s="186"/>
      <c r="I149" s="74"/>
      <c r="J149" s="186"/>
      <c r="K149" s="74"/>
      <c r="L149" s="186"/>
      <c r="M149" s="74"/>
      <c r="N149" s="186"/>
      <c r="O149" s="90"/>
    </row>
    <row r="150" spans="1:15" ht="25.5" x14ac:dyDescent="0.2">
      <c r="A150" s="49"/>
      <c r="B150" s="112"/>
      <c r="C150" s="70"/>
      <c r="D150" s="70"/>
      <c r="E150" s="157" t="s">
        <v>33</v>
      </c>
      <c r="F150" s="46">
        <v>0</v>
      </c>
      <c r="G150" s="47">
        <v>0</v>
      </c>
      <c r="H150" s="47">
        <v>0</v>
      </c>
      <c r="I150" s="47">
        <f>G150+0</f>
        <v>0</v>
      </c>
      <c r="J150" s="47">
        <v>0</v>
      </c>
      <c r="K150" s="47">
        <f>I150+0</f>
        <v>0</v>
      </c>
      <c r="L150" s="47">
        <v>0</v>
      </c>
      <c r="M150" s="47">
        <f>K150+0</f>
        <v>0</v>
      </c>
      <c r="N150" s="47">
        <v>0</v>
      </c>
      <c r="O150" s="90"/>
    </row>
    <row r="151" spans="1:15" ht="25.5" x14ac:dyDescent="0.2">
      <c r="A151" s="61"/>
      <c r="B151" s="112"/>
      <c r="C151" s="104"/>
      <c r="D151" s="104"/>
      <c r="E151" s="164" t="s">
        <v>34</v>
      </c>
      <c r="F151" s="46">
        <v>0</v>
      </c>
      <c r="G151" s="158"/>
      <c r="H151" s="159"/>
      <c r="I151" s="158"/>
      <c r="J151" s="159"/>
      <c r="K151" s="158"/>
      <c r="L151" s="159"/>
      <c r="M151" s="158"/>
      <c r="N151" s="159"/>
      <c r="O151" s="90"/>
    </row>
    <row r="152" spans="1:15" ht="15.75" customHeight="1" x14ac:dyDescent="0.2">
      <c r="A152" s="196"/>
      <c r="B152" s="197"/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8"/>
    </row>
    <row r="153" spans="1:15" ht="18.75" customHeight="1" x14ac:dyDescent="0.2">
      <c r="A153" s="41" t="s">
        <v>99</v>
      </c>
      <c r="B153" s="111" t="s">
        <v>100</v>
      </c>
      <c r="C153" s="199" t="s">
        <v>101</v>
      </c>
      <c r="D153" s="67" t="s">
        <v>75</v>
      </c>
      <c r="E153" s="180" t="s">
        <v>28</v>
      </c>
      <c r="F153" s="181">
        <f t="shared" ref="F153:N153" si="15">F155+F156+F157+F158+F159</f>
        <v>0</v>
      </c>
      <c r="G153" s="182">
        <f t="shared" si="15"/>
        <v>0</v>
      </c>
      <c r="H153" s="182">
        <f t="shared" si="15"/>
        <v>0</v>
      </c>
      <c r="I153" s="182">
        <f t="shared" si="15"/>
        <v>0</v>
      </c>
      <c r="J153" s="182">
        <f t="shared" si="15"/>
        <v>0</v>
      </c>
      <c r="K153" s="182">
        <f t="shared" si="15"/>
        <v>0</v>
      </c>
      <c r="L153" s="182">
        <f t="shared" si="15"/>
        <v>0</v>
      </c>
      <c r="M153" s="182">
        <f t="shared" si="15"/>
        <v>0</v>
      </c>
      <c r="N153" s="182">
        <f t="shared" si="15"/>
        <v>0</v>
      </c>
      <c r="O153" s="90"/>
    </row>
    <row r="154" spans="1:15" x14ac:dyDescent="0.2">
      <c r="A154" s="49"/>
      <c r="B154" s="112"/>
      <c r="C154" s="200"/>
      <c r="D154" s="70"/>
      <c r="E154" s="152" t="s">
        <v>29</v>
      </c>
      <c r="F154" s="153"/>
      <c r="G154" s="154"/>
      <c r="H154" s="154"/>
      <c r="I154" s="154"/>
      <c r="J154" s="154"/>
      <c r="K154" s="154"/>
      <c r="L154" s="154"/>
      <c r="M154" s="154"/>
      <c r="N154" s="155"/>
      <c r="O154" s="90"/>
    </row>
    <row r="155" spans="1:15" ht="25.5" x14ac:dyDescent="0.2">
      <c r="A155" s="49"/>
      <c r="B155" s="112"/>
      <c r="C155" s="200"/>
      <c r="D155" s="70"/>
      <c r="E155" s="157" t="s">
        <v>30</v>
      </c>
      <c r="F155" s="46">
        <v>0</v>
      </c>
      <c r="G155" s="184"/>
      <c r="H155" s="185"/>
      <c r="I155" s="184"/>
      <c r="J155" s="185"/>
      <c r="K155" s="184"/>
      <c r="L155" s="185"/>
      <c r="M155" s="184"/>
      <c r="N155" s="185"/>
      <c r="O155" s="90"/>
    </row>
    <row r="156" spans="1:15" ht="38.25" x14ac:dyDescent="0.2">
      <c r="A156" s="49"/>
      <c r="B156" s="112"/>
      <c r="C156" s="200"/>
      <c r="D156" s="70"/>
      <c r="E156" s="160" t="s">
        <v>31</v>
      </c>
      <c r="F156" s="46">
        <v>0</v>
      </c>
      <c r="G156" s="184"/>
      <c r="H156" s="185"/>
      <c r="I156" s="184"/>
      <c r="J156" s="185"/>
      <c r="K156" s="184"/>
      <c r="L156" s="185"/>
      <c r="M156" s="184"/>
      <c r="N156" s="185"/>
      <c r="O156" s="90"/>
    </row>
    <row r="157" spans="1:15" ht="38.25" x14ac:dyDescent="0.2">
      <c r="A157" s="49"/>
      <c r="B157" s="112"/>
      <c r="C157" s="200"/>
      <c r="D157" s="70"/>
      <c r="E157" s="164" t="s">
        <v>32</v>
      </c>
      <c r="F157" s="46">
        <v>0</v>
      </c>
      <c r="G157" s="74"/>
      <c r="H157" s="186"/>
      <c r="I157" s="74"/>
      <c r="J157" s="186"/>
      <c r="K157" s="74"/>
      <c r="L157" s="186"/>
      <c r="M157" s="74"/>
      <c r="N157" s="186"/>
      <c r="O157" s="90"/>
    </row>
    <row r="158" spans="1:15" ht="25.5" x14ac:dyDescent="0.2">
      <c r="A158" s="49"/>
      <c r="B158" s="112"/>
      <c r="C158" s="200"/>
      <c r="D158" s="70"/>
      <c r="E158" s="157" t="s">
        <v>33</v>
      </c>
      <c r="F158" s="46">
        <v>0</v>
      </c>
      <c r="G158" s="47">
        <v>0</v>
      </c>
      <c r="H158" s="47">
        <v>0</v>
      </c>
      <c r="I158" s="47">
        <f>G158+0</f>
        <v>0</v>
      </c>
      <c r="J158" s="47">
        <v>0</v>
      </c>
      <c r="K158" s="47">
        <f>I158+0</f>
        <v>0</v>
      </c>
      <c r="L158" s="47">
        <v>0</v>
      </c>
      <c r="M158" s="47">
        <f>K158+0</f>
        <v>0</v>
      </c>
      <c r="N158" s="47">
        <v>0</v>
      </c>
      <c r="O158" s="90"/>
    </row>
    <row r="159" spans="1:15" ht="25.5" x14ac:dyDescent="0.2">
      <c r="A159" s="61"/>
      <c r="B159" s="112"/>
      <c r="C159" s="201"/>
      <c r="D159" s="104"/>
      <c r="E159" s="164" t="s">
        <v>34</v>
      </c>
      <c r="F159" s="46">
        <v>0</v>
      </c>
      <c r="G159" s="158"/>
      <c r="H159" s="159"/>
      <c r="I159" s="158"/>
      <c r="J159" s="159"/>
      <c r="K159" s="158"/>
      <c r="L159" s="159"/>
      <c r="M159" s="158"/>
      <c r="N159" s="159"/>
      <c r="O159" s="90"/>
    </row>
    <row r="160" spans="1:15" ht="15.75" customHeight="1" x14ac:dyDescent="0.2">
      <c r="A160" s="196"/>
      <c r="B160" s="197"/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8"/>
    </row>
    <row r="161" spans="1:15" ht="18.75" customHeight="1" x14ac:dyDescent="0.2">
      <c r="A161" s="41" t="s">
        <v>102</v>
      </c>
      <c r="B161" s="111" t="s">
        <v>103</v>
      </c>
      <c r="C161" s="199" t="s">
        <v>101</v>
      </c>
      <c r="D161" s="67" t="s">
        <v>75</v>
      </c>
      <c r="E161" s="180" t="s">
        <v>28</v>
      </c>
      <c r="F161" s="181">
        <f t="shared" ref="F161:N161" si="16">F163+F164+F165+F166+F167</f>
        <v>0</v>
      </c>
      <c r="G161" s="182">
        <f t="shared" si="16"/>
        <v>0</v>
      </c>
      <c r="H161" s="182">
        <f t="shared" si="16"/>
        <v>0</v>
      </c>
      <c r="I161" s="182">
        <f t="shared" si="16"/>
        <v>0</v>
      </c>
      <c r="J161" s="182">
        <f t="shared" si="16"/>
        <v>0</v>
      </c>
      <c r="K161" s="182">
        <f t="shared" si="16"/>
        <v>0</v>
      </c>
      <c r="L161" s="182">
        <f t="shared" si="16"/>
        <v>0</v>
      </c>
      <c r="M161" s="182">
        <f t="shared" si="16"/>
        <v>0</v>
      </c>
      <c r="N161" s="182">
        <f t="shared" si="16"/>
        <v>0</v>
      </c>
      <c r="O161" s="90"/>
    </row>
    <row r="162" spans="1:15" x14ac:dyDescent="0.2">
      <c r="A162" s="49"/>
      <c r="B162" s="112"/>
      <c r="C162" s="200"/>
      <c r="D162" s="70"/>
      <c r="E162" s="152" t="s">
        <v>29</v>
      </c>
      <c r="F162" s="153"/>
      <c r="G162" s="154"/>
      <c r="H162" s="154"/>
      <c r="I162" s="154"/>
      <c r="J162" s="154"/>
      <c r="K162" s="154"/>
      <c r="L162" s="154"/>
      <c r="M162" s="154"/>
      <c r="N162" s="155"/>
      <c r="O162" s="90"/>
    </row>
    <row r="163" spans="1:15" ht="25.5" x14ac:dyDescent="0.2">
      <c r="A163" s="49"/>
      <c r="B163" s="112"/>
      <c r="C163" s="200"/>
      <c r="D163" s="70"/>
      <c r="E163" s="157" t="s">
        <v>30</v>
      </c>
      <c r="F163" s="46">
        <v>0</v>
      </c>
      <c r="G163" s="184"/>
      <c r="H163" s="185"/>
      <c r="I163" s="184"/>
      <c r="J163" s="185"/>
      <c r="K163" s="184"/>
      <c r="L163" s="185"/>
      <c r="M163" s="184"/>
      <c r="N163" s="185"/>
      <c r="O163" s="90"/>
    </row>
    <row r="164" spans="1:15" ht="38.25" x14ac:dyDescent="0.2">
      <c r="A164" s="49"/>
      <c r="B164" s="112"/>
      <c r="C164" s="200"/>
      <c r="D164" s="70"/>
      <c r="E164" s="160" t="s">
        <v>31</v>
      </c>
      <c r="F164" s="46">
        <v>0</v>
      </c>
      <c r="G164" s="184"/>
      <c r="H164" s="185"/>
      <c r="I164" s="184"/>
      <c r="J164" s="185"/>
      <c r="K164" s="184"/>
      <c r="L164" s="185"/>
      <c r="M164" s="184"/>
      <c r="N164" s="185"/>
      <c r="O164" s="90"/>
    </row>
    <row r="165" spans="1:15" ht="38.25" x14ac:dyDescent="0.2">
      <c r="A165" s="49"/>
      <c r="B165" s="112"/>
      <c r="C165" s="200"/>
      <c r="D165" s="70"/>
      <c r="E165" s="164" t="s">
        <v>32</v>
      </c>
      <c r="F165" s="46">
        <v>0</v>
      </c>
      <c r="G165" s="74"/>
      <c r="H165" s="186"/>
      <c r="I165" s="74"/>
      <c r="J165" s="186"/>
      <c r="K165" s="74"/>
      <c r="L165" s="186"/>
      <c r="M165" s="74"/>
      <c r="N165" s="186"/>
      <c r="O165" s="90"/>
    </row>
    <row r="166" spans="1:15" ht="25.5" x14ac:dyDescent="0.2">
      <c r="A166" s="49"/>
      <c r="B166" s="112"/>
      <c r="C166" s="200"/>
      <c r="D166" s="70"/>
      <c r="E166" s="157" t="s">
        <v>33</v>
      </c>
      <c r="F166" s="46">
        <v>0</v>
      </c>
      <c r="G166" s="47">
        <v>0</v>
      </c>
      <c r="H166" s="47">
        <v>0</v>
      </c>
      <c r="I166" s="47">
        <f>G166+0</f>
        <v>0</v>
      </c>
      <c r="J166" s="47">
        <v>0</v>
      </c>
      <c r="K166" s="47">
        <f>I166+0</f>
        <v>0</v>
      </c>
      <c r="L166" s="47">
        <v>0</v>
      </c>
      <c r="M166" s="47">
        <f>K166+0</f>
        <v>0</v>
      </c>
      <c r="N166" s="47">
        <v>0</v>
      </c>
      <c r="O166" s="90"/>
    </row>
    <row r="167" spans="1:15" ht="25.5" x14ac:dyDescent="0.2">
      <c r="A167" s="61"/>
      <c r="B167" s="112"/>
      <c r="C167" s="201"/>
      <c r="D167" s="104"/>
      <c r="E167" s="164" t="s">
        <v>34</v>
      </c>
      <c r="F167" s="46">
        <v>0</v>
      </c>
      <c r="G167" s="158"/>
      <c r="H167" s="159"/>
      <c r="I167" s="158"/>
      <c r="J167" s="159"/>
      <c r="K167" s="158"/>
      <c r="L167" s="159"/>
      <c r="M167" s="158"/>
      <c r="N167" s="159"/>
      <c r="O167" s="90"/>
    </row>
    <row r="168" spans="1:15" ht="15.75" customHeight="1" x14ac:dyDescent="0.2">
      <c r="A168" s="196"/>
      <c r="B168" s="197"/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8"/>
    </row>
    <row r="169" spans="1:15" ht="38.25" x14ac:dyDescent="0.2">
      <c r="A169" s="202" t="s">
        <v>104</v>
      </c>
      <c r="B169" s="202"/>
      <c r="C169" s="144"/>
      <c r="D169" s="202"/>
      <c r="E169" s="147" t="s">
        <v>105</v>
      </c>
      <c r="F169" s="181">
        <f t="shared" ref="F169:N169" si="17">F171+F172+F173+F174+F175</f>
        <v>127.6</v>
      </c>
      <c r="G169" s="182">
        <f t="shared" si="17"/>
        <v>0</v>
      </c>
      <c r="H169" s="182">
        <f t="shared" si="17"/>
        <v>0</v>
      </c>
      <c r="I169" s="182">
        <f t="shared" si="17"/>
        <v>0</v>
      </c>
      <c r="J169" s="182">
        <f t="shared" si="17"/>
        <v>0</v>
      </c>
      <c r="K169" s="182">
        <f t="shared" si="17"/>
        <v>8</v>
      </c>
      <c r="L169" s="182">
        <f t="shared" si="17"/>
        <v>6.269592476489029</v>
      </c>
      <c r="M169" s="182">
        <f t="shared" si="17"/>
        <v>102.6</v>
      </c>
      <c r="N169" s="182">
        <f t="shared" si="17"/>
        <v>80.407523510971785</v>
      </c>
      <c r="O169" s="203"/>
    </row>
    <row r="170" spans="1:15" x14ac:dyDescent="0.2">
      <c r="A170" s="202"/>
      <c r="B170" s="202"/>
      <c r="C170" s="149"/>
      <c r="D170" s="202"/>
      <c r="E170" s="152" t="s">
        <v>29</v>
      </c>
      <c r="F170" s="153"/>
      <c r="G170" s="154"/>
      <c r="H170" s="154"/>
      <c r="I170" s="154"/>
      <c r="J170" s="154"/>
      <c r="K170" s="154"/>
      <c r="L170" s="154"/>
      <c r="M170" s="154"/>
      <c r="N170" s="155"/>
      <c r="O170" s="203"/>
    </row>
    <row r="171" spans="1:15" ht="25.5" x14ac:dyDescent="0.2">
      <c r="A171" s="202"/>
      <c r="B171" s="202"/>
      <c r="C171" s="149"/>
      <c r="D171" s="202"/>
      <c r="E171" s="157" t="s">
        <v>30</v>
      </c>
      <c r="F171" s="46">
        <f>F138+F147</f>
        <v>0</v>
      </c>
      <c r="G171" s="74"/>
      <c r="H171" s="186"/>
      <c r="I171" s="74"/>
      <c r="J171" s="186"/>
      <c r="K171" s="74"/>
      <c r="L171" s="186"/>
      <c r="M171" s="74"/>
      <c r="N171" s="186"/>
      <c r="O171" s="203"/>
    </row>
    <row r="172" spans="1:15" ht="38.25" x14ac:dyDescent="0.2">
      <c r="A172" s="202"/>
      <c r="B172" s="202"/>
      <c r="C172" s="149"/>
      <c r="D172" s="202"/>
      <c r="E172" s="160" t="s">
        <v>31</v>
      </c>
      <c r="F172" s="46">
        <f>F139+F148</f>
        <v>0</v>
      </c>
      <c r="G172" s="47"/>
      <c r="H172" s="47"/>
      <c r="I172" s="47"/>
      <c r="J172" s="47"/>
      <c r="K172" s="47"/>
      <c r="L172" s="47"/>
      <c r="M172" s="47"/>
      <c r="N172" s="47"/>
      <c r="O172" s="203"/>
    </row>
    <row r="173" spans="1:15" ht="38.25" x14ac:dyDescent="0.2">
      <c r="A173" s="202"/>
      <c r="B173" s="202"/>
      <c r="C173" s="149"/>
      <c r="D173" s="202"/>
      <c r="E173" s="164" t="s">
        <v>32</v>
      </c>
      <c r="F173" s="46">
        <f>F140+F149</f>
        <v>0</v>
      </c>
      <c r="G173" s="158"/>
      <c r="H173" s="159"/>
      <c r="I173" s="158"/>
      <c r="J173" s="159"/>
      <c r="K173" s="158"/>
      <c r="L173" s="159"/>
      <c r="M173" s="158"/>
      <c r="N173" s="159"/>
      <c r="O173" s="203"/>
    </row>
    <row r="174" spans="1:15" ht="25.5" x14ac:dyDescent="0.2">
      <c r="A174" s="202"/>
      <c r="B174" s="202"/>
      <c r="C174" s="149"/>
      <c r="D174" s="202"/>
      <c r="E174" s="157" t="s">
        <v>33</v>
      </c>
      <c r="F174" s="46">
        <f>F141+F150+F158+F166</f>
        <v>127.6</v>
      </c>
      <c r="G174" s="60">
        <f>G141+G150+G158+G166</f>
        <v>0</v>
      </c>
      <c r="H174" s="60">
        <f>G174/F174*100</f>
        <v>0</v>
      </c>
      <c r="I174" s="60">
        <f>I141+I150+I158+I166</f>
        <v>0</v>
      </c>
      <c r="J174" s="60">
        <f>I174/F174*100</f>
        <v>0</v>
      </c>
      <c r="K174" s="60">
        <f>K141+K150+K158+K166</f>
        <v>8</v>
      </c>
      <c r="L174" s="60">
        <f>K174/F174*100</f>
        <v>6.269592476489029</v>
      </c>
      <c r="M174" s="60">
        <f>M141+M150+M166+M158</f>
        <v>102.6</v>
      </c>
      <c r="N174" s="60">
        <f>M174/F174*100</f>
        <v>80.407523510971785</v>
      </c>
      <c r="O174" s="203"/>
    </row>
    <row r="175" spans="1:15" ht="25.5" x14ac:dyDescent="0.2">
      <c r="A175" s="204"/>
      <c r="B175" s="204"/>
      <c r="C175" s="149"/>
      <c r="D175" s="204"/>
      <c r="E175" s="160" t="s">
        <v>34</v>
      </c>
      <c r="F175" s="46">
        <f>F142+F151</f>
        <v>0</v>
      </c>
      <c r="G175" s="161"/>
      <c r="H175" s="163"/>
      <c r="I175" s="161"/>
      <c r="J175" s="163"/>
      <c r="K175" s="161"/>
      <c r="L175" s="163"/>
      <c r="M175" s="161"/>
      <c r="N175" s="163"/>
      <c r="O175" s="203"/>
    </row>
    <row r="176" spans="1:15" ht="17.25" customHeight="1" x14ac:dyDescent="0.2">
      <c r="A176" s="37" t="s">
        <v>106</v>
      </c>
      <c r="B176" s="38"/>
      <c r="C176" s="38"/>
      <c r="D176" s="38"/>
      <c r="E176" s="38"/>
      <c r="F176" s="38"/>
      <c r="G176" s="175"/>
      <c r="H176" s="175"/>
      <c r="I176" s="175"/>
      <c r="J176" s="175"/>
      <c r="K176" s="175"/>
      <c r="L176" s="175"/>
      <c r="M176" s="175"/>
      <c r="N176" s="175"/>
      <c r="O176" s="176"/>
    </row>
    <row r="177" spans="1:15" ht="18.75" customHeight="1" x14ac:dyDescent="0.2">
      <c r="A177" s="37" t="s">
        <v>107</v>
      </c>
      <c r="B177" s="38"/>
      <c r="C177" s="38"/>
      <c r="D177" s="38"/>
      <c r="E177" s="38"/>
      <c r="F177" s="38"/>
      <c r="G177" s="39"/>
      <c r="H177" s="39"/>
      <c r="I177" s="39"/>
      <c r="J177" s="39"/>
      <c r="K177" s="39"/>
      <c r="L177" s="39"/>
      <c r="M177" s="39"/>
      <c r="N177" s="177"/>
      <c r="O177" s="40"/>
    </row>
    <row r="178" spans="1:15" ht="12.75" customHeight="1" x14ac:dyDescent="0.2">
      <c r="A178" s="41" t="s">
        <v>108</v>
      </c>
      <c r="B178" s="42" t="s">
        <v>109</v>
      </c>
      <c r="C178" s="43"/>
      <c r="D178" s="44"/>
      <c r="E178" s="45" t="s">
        <v>28</v>
      </c>
      <c r="F178" s="46">
        <f t="shared" ref="F178:N178" si="18">F180+F181+F182+F183+F184</f>
        <v>4109.8999999999996</v>
      </c>
      <c r="G178" s="47">
        <f t="shared" si="18"/>
        <v>1263.8026300000001</v>
      </c>
      <c r="H178" s="47">
        <f t="shared" si="18"/>
        <v>30.750203897905067</v>
      </c>
      <c r="I178" s="47">
        <f t="shared" si="18"/>
        <v>2181.7370099999998</v>
      </c>
      <c r="J178" s="47">
        <f t="shared" si="18"/>
        <v>53.084917151268883</v>
      </c>
      <c r="K178" s="47">
        <f t="shared" si="18"/>
        <v>2941.1263199999999</v>
      </c>
      <c r="L178" s="47">
        <f t="shared" si="18"/>
        <v>71.561992262585477</v>
      </c>
      <c r="M178" s="47">
        <f t="shared" si="18"/>
        <v>3657.9784500000005</v>
      </c>
      <c r="N178" s="47">
        <f t="shared" si="18"/>
        <v>89.004074308377355</v>
      </c>
      <c r="O178" s="48"/>
    </row>
    <row r="179" spans="1:15" ht="21" customHeight="1" x14ac:dyDescent="0.2">
      <c r="A179" s="49"/>
      <c r="B179" s="50"/>
      <c r="C179" s="51"/>
      <c r="D179" s="52"/>
      <c r="E179" s="53" t="s">
        <v>29</v>
      </c>
      <c r="F179" s="54"/>
      <c r="G179" s="55"/>
      <c r="H179" s="55"/>
      <c r="I179" s="55"/>
      <c r="J179" s="55"/>
      <c r="K179" s="55"/>
      <c r="L179" s="55"/>
      <c r="M179" s="55"/>
      <c r="N179" s="55"/>
      <c r="O179" s="56"/>
    </row>
    <row r="180" spans="1:15" ht="25.5" x14ac:dyDescent="0.2">
      <c r="A180" s="49"/>
      <c r="B180" s="50"/>
      <c r="C180" s="51"/>
      <c r="D180" s="52"/>
      <c r="E180" s="57" t="s">
        <v>30</v>
      </c>
      <c r="F180" s="46">
        <v>0</v>
      </c>
      <c r="G180" s="47"/>
      <c r="H180" s="47"/>
      <c r="I180" s="47"/>
      <c r="J180" s="47"/>
      <c r="K180" s="47"/>
      <c r="L180" s="47"/>
      <c r="M180" s="47"/>
      <c r="N180" s="47"/>
      <c r="O180" s="56"/>
    </row>
    <row r="181" spans="1:15" ht="38.25" x14ac:dyDescent="0.2">
      <c r="A181" s="49"/>
      <c r="B181" s="50"/>
      <c r="C181" s="51"/>
      <c r="D181" s="52"/>
      <c r="E181" s="58" t="s">
        <v>31</v>
      </c>
      <c r="F181" s="46">
        <v>0</v>
      </c>
      <c r="G181" s="47"/>
      <c r="H181" s="47"/>
      <c r="I181" s="47"/>
      <c r="J181" s="47"/>
      <c r="K181" s="47"/>
      <c r="L181" s="47"/>
      <c r="M181" s="47"/>
      <c r="N181" s="47"/>
      <c r="O181" s="56"/>
    </row>
    <row r="182" spans="1:15" ht="44.25" customHeight="1" x14ac:dyDescent="0.2">
      <c r="A182" s="49"/>
      <c r="B182" s="50"/>
      <c r="C182" s="51"/>
      <c r="D182" s="52"/>
      <c r="E182" s="59" t="s">
        <v>32</v>
      </c>
      <c r="F182" s="46">
        <v>0</v>
      </c>
      <c r="G182" s="47"/>
      <c r="H182" s="47"/>
      <c r="I182" s="47"/>
      <c r="J182" s="47"/>
      <c r="K182" s="47"/>
      <c r="L182" s="47"/>
      <c r="M182" s="47"/>
      <c r="N182" s="47"/>
      <c r="O182" s="56"/>
    </row>
    <row r="183" spans="1:15" ht="25.5" x14ac:dyDescent="0.2">
      <c r="A183" s="49"/>
      <c r="B183" s="50"/>
      <c r="C183" s="51"/>
      <c r="D183" s="52"/>
      <c r="E183" s="57" t="s">
        <v>33</v>
      </c>
      <c r="F183" s="46">
        <f>F190+F198+F209+F219+F230+F238+F246+F254+F262</f>
        <v>4109.8999999999996</v>
      </c>
      <c r="G183" s="60">
        <f>G190+G198+G209+G219+G230+G238+G246+G254+G262</f>
        <v>1263.8026300000001</v>
      </c>
      <c r="H183" s="60">
        <f>G183/F183*100</f>
        <v>30.750203897905067</v>
      </c>
      <c r="I183" s="60">
        <f>I190+I198+I209+I219+I230+I238+I246+I254+I262</f>
        <v>2181.7370099999998</v>
      </c>
      <c r="J183" s="60">
        <f>I183/F183*100</f>
        <v>53.084917151268883</v>
      </c>
      <c r="K183" s="60">
        <f>K190+K198+K209+K219+K230+K238+K246+K254+K262</f>
        <v>2941.1263199999999</v>
      </c>
      <c r="L183" s="60">
        <f>K183/F183*100</f>
        <v>71.561992262585477</v>
      </c>
      <c r="M183" s="60">
        <f>M190+M198+M209+M219+M230+M238+M246+M254+M262</f>
        <v>3657.9784500000005</v>
      </c>
      <c r="N183" s="60">
        <f>M183/F183%</f>
        <v>89.004074308377355</v>
      </c>
      <c r="O183" s="56"/>
    </row>
    <row r="184" spans="1:15" ht="30" customHeight="1" x14ac:dyDescent="0.2">
      <c r="A184" s="61"/>
      <c r="B184" s="62"/>
      <c r="C184" s="63"/>
      <c r="D184" s="64"/>
      <c r="E184" s="59" t="s">
        <v>34</v>
      </c>
      <c r="F184" s="46">
        <v>0</v>
      </c>
      <c r="G184" s="47"/>
      <c r="H184" s="47"/>
      <c r="I184" s="47"/>
      <c r="J184" s="47"/>
      <c r="K184" s="47"/>
      <c r="L184" s="47"/>
      <c r="M184" s="47"/>
      <c r="N184" s="47"/>
      <c r="O184" s="65"/>
    </row>
    <row r="185" spans="1:15" ht="12.75" customHeight="1" x14ac:dyDescent="0.2">
      <c r="A185" s="41" t="s">
        <v>110</v>
      </c>
      <c r="B185" s="111" t="s">
        <v>111</v>
      </c>
      <c r="C185" s="199" t="s">
        <v>101</v>
      </c>
      <c r="D185" s="67" t="s">
        <v>75</v>
      </c>
      <c r="E185" s="180" t="s">
        <v>28</v>
      </c>
      <c r="F185" s="181">
        <f t="shared" ref="F185:N185" si="19">F187+F188+F189+F190+F191</f>
        <v>45</v>
      </c>
      <c r="G185" s="182">
        <f t="shared" si="19"/>
        <v>0</v>
      </c>
      <c r="H185" s="182">
        <f t="shared" si="19"/>
        <v>0</v>
      </c>
      <c r="I185" s="182">
        <f t="shared" si="19"/>
        <v>0</v>
      </c>
      <c r="J185" s="182">
        <f t="shared" si="19"/>
        <v>0</v>
      </c>
      <c r="K185" s="182">
        <f t="shared" si="19"/>
        <v>0</v>
      </c>
      <c r="L185" s="182">
        <f t="shared" si="19"/>
        <v>0</v>
      </c>
      <c r="M185" s="182">
        <f t="shared" si="19"/>
        <v>0</v>
      </c>
      <c r="N185" s="182">
        <f t="shared" si="19"/>
        <v>0</v>
      </c>
      <c r="O185" s="91" t="s">
        <v>112</v>
      </c>
    </row>
    <row r="186" spans="1:15" x14ac:dyDescent="0.2">
      <c r="A186" s="49"/>
      <c r="B186" s="112"/>
      <c r="C186" s="200"/>
      <c r="D186" s="70"/>
      <c r="E186" s="152" t="s">
        <v>29</v>
      </c>
      <c r="F186" s="153"/>
      <c r="G186" s="154"/>
      <c r="H186" s="154"/>
      <c r="I186" s="154"/>
      <c r="J186" s="154"/>
      <c r="K186" s="154"/>
      <c r="L186" s="154"/>
      <c r="M186" s="154"/>
      <c r="N186" s="155"/>
      <c r="O186" s="205"/>
    </row>
    <row r="187" spans="1:15" ht="25.5" x14ac:dyDescent="0.2">
      <c r="A187" s="49"/>
      <c r="B187" s="112"/>
      <c r="C187" s="200"/>
      <c r="D187" s="70"/>
      <c r="E187" s="157" t="s">
        <v>30</v>
      </c>
      <c r="F187" s="46">
        <v>0</v>
      </c>
      <c r="G187" s="184"/>
      <c r="H187" s="185"/>
      <c r="I187" s="184"/>
      <c r="J187" s="185"/>
      <c r="K187" s="184"/>
      <c r="L187" s="185"/>
      <c r="M187" s="184"/>
      <c r="N187" s="185"/>
      <c r="O187" s="205"/>
    </row>
    <row r="188" spans="1:15" ht="38.25" x14ac:dyDescent="0.2">
      <c r="A188" s="49"/>
      <c r="B188" s="112"/>
      <c r="C188" s="200"/>
      <c r="D188" s="70"/>
      <c r="E188" s="160" t="s">
        <v>31</v>
      </c>
      <c r="F188" s="46">
        <v>0</v>
      </c>
      <c r="G188" s="184"/>
      <c r="H188" s="185"/>
      <c r="I188" s="184"/>
      <c r="J188" s="185"/>
      <c r="K188" s="184"/>
      <c r="L188" s="185"/>
      <c r="M188" s="184"/>
      <c r="N188" s="185"/>
      <c r="O188" s="205"/>
    </row>
    <row r="189" spans="1:15" ht="38.25" x14ac:dyDescent="0.2">
      <c r="A189" s="49"/>
      <c r="B189" s="112"/>
      <c r="C189" s="200"/>
      <c r="D189" s="70"/>
      <c r="E189" s="164" t="s">
        <v>32</v>
      </c>
      <c r="F189" s="46">
        <v>0</v>
      </c>
      <c r="G189" s="74"/>
      <c r="H189" s="186"/>
      <c r="I189" s="74"/>
      <c r="J189" s="186"/>
      <c r="K189" s="74"/>
      <c r="L189" s="186"/>
      <c r="M189" s="74"/>
      <c r="N189" s="186"/>
      <c r="O189" s="205"/>
    </row>
    <row r="190" spans="1:15" ht="25.5" x14ac:dyDescent="0.2">
      <c r="A190" s="49"/>
      <c r="B190" s="112"/>
      <c r="C190" s="200"/>
      <c r="D190" s="70"/>
      <c r="E190" s="57" t="s">
        <v>33</v>
      </c>
      <c r="F190" s="46">
        <v>45</v>
      </c>
      <c r="G190" s="47">
        <v>0</v>
      </c>
      <c r="H190" s="47">
        <f>G190/F190*100</f>
        <v>0</v>
      </c>
      <c r="I190" s="47">
        <f>G190+0</f>
        <v>0</v>
      </c>
      <c r="J190" s="47">
        <f>I190/F190*1003</f>
        <v>0</v>
      </c>
      <c r="K190" s="47">
        <f>I190+0</f>
        <v>0</v>
      </c>
      <c r="L190" s="47">
        <f>K190/F190*100</f>
        <v>0</v>
      </c>
      <c r="M190" s="47">
        <f>K190+0</f>
        <v>0</v>
      </c>
      <c r="N190" s="47">
        <f>M190/F190*100</f>
        <v>0</v>
      </c>
      <c r="O190" s="205"/>
    </row>
    <row r="191" spans="1:15" ht="69" customHeight="1" x14ac:dyDescent="0.2">
      <c r="A191" s="61"/>
      <c r="B191" s="112"/>
      <c r="C191" s="201"/>
      <c r="D191" s="104"/>
      <c r="E191" s="164" t="s">
        <v>34</v>
      </c>
      <c r="F191" s="46">
        <v>0</v>
      </c>
      <c r="G191" s="158"/>
      <c r="H191" s="159"/>
      <c r="I191" s="158"/>
      <c r="J191" s="159"/>
      <c r="K191" s="158"/>
      <c r="L191" s="159"/>
      <c r="M191" s="158"/>
      <c r="N191" s="159"/>
      <c r="O191" s="89"/>
    </row>
    <row r="192" spans="1:15" ht="12.75" customHeight="1" x14ac:dyDescent="0.2">
      <c r="A192" s="119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1"/>
    </row>
    <row r="193" spans="1:15" ht="12.75" customHeight="1" x14ac:dyDescent="0.2">
      <c r="A193" s="41" t="s">
        <v>113</v>
      </c>
      <c r="B193" s="111" t="s">
        <v>114</v>
      </c>
      <c r="C193" s="67" t="s">
        <v>57</v>
      </c>
      <c r="D193" s="206" t="s">
        <v>115</v>
      </c>
      <c r="E193" s="180" t="s">
        <v>28</v>
      </c>
      <c r="F193" s="181">
        <f t="shared" ref="F193:N193" si="20">F195+F196+F197+F198+F199</f>
        <v>3154.6</v>
      </c>
      <c r="G193" s="182">
        <f t="shared" si="20"/>
        <v>1233.6537000000001</v>
      </c>
      <c r="H193" s="182">
        <f t="shared" si="20"/>
        <v>39.106501616686742</v>
      </c>
      <c r="I193" s="182">
        <f t="shared" si="20"/>
        <v>2049.0654500000001</v>
      </c>
      <c r="J193" s="182">
        <f t="shared" si="20"/>
        <v>64.954842135294498</v>
      </c>
      <c r="K193" s="182">
        <f t="shared" si="20"/>
        <v>2362.1421399999999</v>
      </c>
      <c r="L193" s="182">
        <f t="shared" si="20"/>
        <v>74.879291827807009</v>
      </c>
      <c r="M193" s="182">
        <f t="shared" si="20"/>
        <v>2858.1196200000004</v>
      </c>
      <c r="N193" s="182">
        <f t="shared" si="20"/>
        <v>90.60164902047805</v>
      </c>
      <c r="O193" s="68" t="s">
        <v>116</v>
      </c>
    </row>
    <row r="194" spans="1:15" x14ac:dyDescent="0.2">
      <c r="A194" s="49"/>
      <c r="B194" s="112"/>
      <c r="C194" s="70"/>
      <c r="D194" s="207"/>
      <c r="E194" s="152" t="s">
        <v>29</v>
      </c>
      <c r="F194" s="153"/>
      <c r="G194" s="154"/>
      <c r="H194" s="154"/>
      <c r="I194" s="154"/>
      <c r="J194" s="154"/>
      <c r="K194" s="154"/>
      <c r="L194" s="154"/>
      <c r="M194" s="154"/>
      <c r="N194" s="155"/>
      <c r="O194" s="71"/>
    </row>
    <row r="195" spans="1:15" ht="25.5" x14ac:dyDescent="0.2">
      <c r="A195" s="49"/>
      <c r="B195" s="112"/>
      <c r="C195" s="70"/>
      <c r="D195" s="207"/>
      <c r="E195" s="157" t="s">
        <v>30</v>
      </c>
      <c r="F195" s="46">
        <v>0</v>
      </c>
      <c r="G195" s="184"/>
      <c r="H195" s="185"/>
      <c r="I195" s="184"/>
      <c r="J195" s="185"/>
      <c r="K195" s="184"/>
      <c r="L195" s="185"/>
      <c r="M195" s="184"/>
      <c r="N195" s="185"/>
      <c r="O195" s="71"/>
    </row>
    <row r="196" spans="1:15" ht="38.25" x14ac:dyDescent="0.2">
      <c r="A196" s="49"/>
      <c r="B196" s="112"/>
      <c r="C196" s="70"/>
      <c r="D196" s="207"/>
      <c r="E196" s="160" t="s">
        <v>31</v>
      </c>
      <c r="F196" s="46">
        <v>0</v>
      </c>
      <c r="G196" s="184"/>
      <c r="H196" s="185"/>
      <c r="I196" s="184"/>
      <c r="J196" s="185"/>
      <c r="K196" s="184"/>
      <c r="L196" s="185"/>
      <c r="M196" s="184"/>
      <c r="N196" s="185"/>
      <c r="O196" s="71"/>
    </row>
    <row r="197" spans="1:15" ht="38.25" x14ac:dyDescent="0.2">
      <c r="A197" s="49"/>
      <c r="B197" s="112"/>
      <c r="C197" s="70"/>
      <c r="D197" s="207"/>
      <c r="E197" s="164" t="s">
        <v>32</v>
      </c>
      <c r="F197" s="46">
        <v>0</v>
      </c>
      <c r="G197" s="74"/>
      <c r="H197" s="186"/>
      <c r="I197" s="74"/>
      <c r="J197" s="186"/>
      <c r="K197" s="74"/>
      <c r="L197" s="186"/>
      <c r="M197" s="74"/>
      <c r="N197" s="186"/>
      <c r="O197" s="71"/>
    </row>
    <row r="198" spans="1:15" ht="25.5" x14ac:dyDescent="0.2">
      <c r="A198" s="49"/>
      <c r="B198" s="112"/>
      <c r="C198" s="70"/>
      <c r="D198" s="207"/>
      <c r="E198" s="57" t="s">
        <v>33</v>
      </c>
      <c r="F198" s="46">
        <v>3154.6</v>
      </c>
      <c r="G198" s="47">
        <v>1233.6537000000001</v>
      </c>
      <c r="H198" s="47">
        <f>G198/F198*100</f>
        <v>39.106501616686742</v>
      </c>
      <c r="I198" s="47">
        <f>G198+815.41175</f>
        <v>2049.0654500000001</v>
      </c>
      <c r="J198" s="47">
        <f>I198/F198*100</f>
        <v>64.954842135294498</v>
      </c>
      <c r="K198" s="47">
        <f>I198+313.07669</f>
        <v>2362.1421399999999</v>
      </c>
      <c r="L198" s="47">
        <f>K198/F198*100</f>
        <v>74.879291827807009</v>
      </c>
      <c r="M198" s="47">
        <f>K198+500.01972-4.07224+0.03</f>
        <v>2858.1196200000004</v>
      </c>
      <c r="N198" s="47">
        <f>M198/F198*100</f>
        <v>90.60164902047805</v>
      </c>
      <c r="O198" s="71"/>
    </row>
    <row r="199" spans="1:15" ht="25.5" x14ac:dyDescent="0.2">
      <c r="A199" s="49"/>
      <c r="B199" s="187"/>
      <c r="C199" s="70"/>
      <c r="D199" s="207"/>
      <c r="E199" s="160" t="s">
        <v>34</v>
      </c>
      <c r="F199" s="73">
        <v>0</v>
      </c>
      <c r="G199" s="188"/>
      <c r="H199" s="163"/>
      <c r="I199" s="188"/>
      <c r="J199" s="163"/>
      <c r="K199" s="188"/>
      <c r="L199" s="163"/>
      <c r="M199" s="188"/>
      <c r="N199" s="163"/>
      <c r="O199" s="140"/>
    </row>
    <row r="200" spans="1:15" s="211" customFormat="1" ht="51" customHeight="1" x14ac:dyDescent="0.2">
      <c r="A200" s="208" t="s">
        <v>117</v>
      </c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10"/>
    </row>
    <row r="201" spans="1:15" s="215" customFormat="1" ht="39" customHeight="1" x14ac:dyDescent="0.2">
      <c r="A201" s="212" t="s">
        <v>118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4"/>
    </row>
    <row r="202" spans="1:15" s="215" customFormat="1" ht="38.25" customHeight="1" x14ac:dyDescent="0.2">
      <c r="A202" s="212" t="s">
        <v>119</v>
      </c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4"/>
    </row>
    <row r="203" spans="1:15" s="215" customFormat="1" ht="38.25" customHeight="1" x14ac:dyDescent="0.2">
      <c r="A203" s="216" t="s">
        <v>120</v>
      </c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8"/>
    </row>
    <row r="204" spans="1:15" ht="12.75" customHeight="1" x14ac:dyDescent="0.2">
      <c r="A204" s="84" t="s">
        <v>121</v>
      </c>
      <c r="B204" s="219" t="s">
        <v>122</v>
      </c>
      <c r="C204" s="70" t="s">
        <v>123</v>
      </c>
      <c r="D204" s="207" t="s">
        <v>124</v>
      </c>
      <c r="E204" s="220" t="s">
        <v>28</v>
      </c>
      <c r="F204" s="181">
        <f t="shared" ref="F204:N204" si="21">F206+F207+F208+F209+F210</f>
        <v>497.6</v>
      </c>
      <c r="G204" s="182">
        <f t="shared" si="21"/>
        <v>12.643520000000001</v>
      </c>
      <c r="H204" s="182">
        <f t="shared" si="21"/>
        <v>2.5409003215434085</v>
      </c>
      <c r="I204" s="182">
        <f t="shared" si="21"/>
        <v>59.999990000000004</v>
      </c>
      <c r="J204" s="182">
        <f t="shared" si="21"/>
        <v>12.057875803858522</v>
      </c>
      <c r="K204" s="182">
        <f t="shared" si="21"/>
        <v>317.64799000000005</v>
      </c>
      <c r="L204" s="182">
        <f t="shared" si="21"/>
        <v>63.836010852090041</v>
      </c>
      <c r="M204" s="182">
        <f t="shared" si="21"/>
        <v>497.59899000000007</v>
      </c>
      <c r="N204" s="182">
        <f t="shared" si="21"/>
        <v>99.999797025723481</v>
      </c>
      <c r="O204" s="205"/>
    </row>
    <row r="205" spans="1:15" x14ac:dyDescent="0.2">
      <c r="A205" s="49"/>
      <c r="B205" s="112"/>
      <c r="C205" s="70"/>
      <c r="D205" s="207"/>
      <c r="E205" s="152" t="s">
        <v>29</v>
      </c>
      <c r="F205" s="153"/>
      <c r="G205" s="154"/>
      <c r="H205" s="154"/>
      <c r="I205" s="154"/>
      <c r="J205" s="154"/>
      <c r="K205" s="154"/>
      <c r="L205" s="154"/>
      <c r="M205" s="154"/>
      <c r="N205" s="155"/>
      <c r="O205" s="205"/>
    </row>
    <row r="206" spans="1:15" ht="25.5" x14ac:dyDescent="0.2">
      <c r="A206" s="49"/>
      <c r="B206" s="112"/>
      <c r="C206" s="70"/>
      <c r="D206" s="207"/>
      <c r="E206" s="157" t="s">
        <v>30</v>
      </c>
      <c r="F206" s="46">
        <v>0</v>
      </c>
      <c r="G206" s="184"/>
      <c r="H206" s="185"/>
      <c r="I206" s="184"/>
      <c r="J206" s="185"/>
      <c r="K206" s="184"/>
      <c r="L206" s="185"/>
      <c r="M206" s="184"/>
      <c r="N206" s="185"/>
      <c r="O206" s="205"/>
    </row>
    <row r="207" spans="1:15" ht="38.25" x14ac:dyDescent="0.2">
      <c r="A207" s="49"/>
      <c r="B207" s="112"/>
      <c r="C207" s="70"/>
      <c r="D207" s="207"/>
      <c r="E207" s="160" t="s">
        <v>31</v>
      </c>
      <c r="F207" s="46">
        <v>0</v>
      </c>
      <c r="G207" s="184"/>
      <c r="H207" s="185"/>
      <c r="I207" s="184"/>
      <c r="J207" s="185"/>
      <c r="K207" s="184"/>
      <c r="L207" s="185"/>
      <c r="M207" s="184"/>
      <c r="N207" s="185"/>
      <c r="O207" s="205"/>
    </row>
    <row r="208" spans="1:15" ht="38.25" x14ac:dyDescent="0.2">
      <c r="A208" s="49"/>
      <c r="B208" s="112"/>
      <c r="C208" s="70"/>
      <c r="D208" s="207"/>
      <c r="E208" s="164" t="s">
        <v>32</v>
      </c>
      <c r="F208" s="46">
        <v>0</v>
      </c>
      <c r="G208" s="74"/>
      <c r="H208" s="186"/>
      <c r="I208" s="74"/>
      <c r="J208" s="186"/>
      <c r="K208" s="74"/>
      <c r="L208" s="186"/>
      <c r="M208" s="74"/>
      <c r="N208" s="186"/>
      <c r="O208" s="205"/>
    </row>
    <row r="209" spans="1:15" ht="25.5" x14ac:dyDescent="0.2">
      <c r="A209" s="49"/>
      <c r="B209" s="112"/>
      <c r="C209" s="70"/>
      <c r="D209" s="207"/>
      <c r="E209" s="57" t="s">
        <v>33</v>
      </c>
      <c r="F209" s="46">
        <v>497.6</v>
      </c>
      <c r="G209" s="47">
        <v>12.643520000000001</v>
      </c>
      <c r="H209" s="47">
        <f>G209/F209*100</f>
        <v>2.5409003215434085</v>
      </c>
      <c r="I209" s="47">
        <f>G209+47.35647</f>
        <v>59.999990000000004</v>
      </c>
      <c r="J209" s="47">
        <f>I209/F209*100</f>
        <v>12.057875803858522</v>
      </c>
      <c r="K209" s="47">
        <f>I209+257.648</f>
        <v>317.64799000000005</v>
      </c>
      <c r="L209" s="47">
        <f>K209/F209*100</f>
        <v>63.836010852090041</v>
      </c>
      <c r="M209" s="60">
        <f>K209+179.951</f>
        <v>497.59899000000007</v>
      </c>
      <c r="N209" s="46">
        <f>M209/F209*100</f>
        <v>99.999797025723481</v>
      </c>
      <c r="O209" s="205"/>
    </row>
    <row r="210" spans="1:15" ht="25.5" x14ac:dyDescent="0.2">
      <c r="A210" s="49"/>
      <c r="B210" s="187"/>
      <c r="C210" s="70"/>
      <c r="D210" s="207"/>
      <c r="E210" s="160" t="s">
        <v>34</v>
      </c>
      <c r="F210" s="73">
        <v>0</v>
      </c>
      <c r="G210" s="188"/>
      <c r="H210" s="163"/>
      <c r="I210" s="188"/>
      <c r="J210" s="163"/>
      <c r="K210" s="188"/>
      <c r="L210" s="163"/>
      <c r="M210" s="188"/>
      <c r="N210" s="163"/>
      <c r="O210" s="205"/>
    </row>
    <row r="211" spans="1:15" ht="15.75" customHeight="1" x14ac:dyDescent="0.2">
      <c r="A211" s="221" t="s">
        <v>125</v>
      </c>
      <c r="B211" s="222"/>
      <c r="C211" s="222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O211" s="223"/>
    </row>
    <row r="212" spans="1:15" s="227" customFormat="1" ht="26.25" customHeight="1" x14ac:dyDescent="0.2">
      <c r="A212" s="224" t="s">
        <v>126</v>
      </c>
      <c r="B212" s="225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6"/>
    </row>
    <row r="213" spans="1:15" s="227" customFormat="1" ht="44.25" customHeight="1" x14ac:dyDescent="0.2">
      <c r="A213" s="228" t="s">
        <v>127</v>
      </c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30"/>
    </row>
    <row r="214" spans="1:15" ht="12.75" customHeight="1" x14ac:dyDescent="0.2">
      <c r="A214" s="84" t="s">
        <v>128</v>
      </c>
      <c r="B214" s="219" t="s">
        <v>129</v>
      </c>
      <c r="C214" s="70" t="s">
        <v>57</v>
      </c>
      <c r="D214" s="200" t="s">
        <v>130</v>
      </c>
      <c r="E214" s="220" t="s">
        <v>28</v>
      </c>
      <c r="F214" s="181">
        <f t="shared" ref="F214:N214" si="22">F216+F217+F218+F219+F220</f>
        <v>378.5</v>
      </c>
      <c r="G214" s="182">
        <f t="shared" si="22"/>
        <v>11.05</v>
      </c>
      <c r="H214" s="182">
        <f t="shared" si="22"/>
        <v>2.9194187582562749</v>
      </c>
      <c r="I214" s="182">
        <f t="shared" si="22"/>
        <v>59.709999999999994</v>
      </c>
      <c r="J214" s="182">
        <f t="shared" si="22"/>
        <v>15.775429326287977</v>
      </c>
      <c r="K214" s="182">
        <f t="shared" si="22"/>
        <v>241.62</v>
      </c>
      <c r="L214" s="182">
        <f t="shared" si="22"/>
        <v>63.836195508586528</v>
      </c>
      <c r="M214" s="182">
        <f t="shared" si="22"/>
        <v>276.31</v>
      </c>
      <c r="N214" s="182">
        <f t="shared" si="22"/>
        <v>73.001321003963014</v>
      </c>
      <c r="O214" s="68" t="s">
        <v>116</v>
      </c>
    </row>
    <row r="215" spans="1:15" x14ac:dyDescent="0.2">
      <c r="A215" s="49"/>
      <c r="B215" s="112"/>
      <c r="C215" s="70"/>
      <c r="D215" s="200"/>
      <c r="E215" s="152" t="s">
        <v>29</v>
      </c>
      <c r="F215" s="153"/>
      <c r="G215" s="154"/>
      <c r="H215" s="154"/>
      <c r="I215" s="154"/>
      <c r="J215" s="154"/>
      <c r="K215" s="154"/>
      <c r="L215" s="154"/>
      <c r="M215" s="154"/>
      <c r="N215" s="155"/>
      <c r="O215" s="71"/>
    </row>
    <row r="216" spans="1:15" ht="25.5" x14ac:dyDescent="0.2">
      <c r="A216" s="49"/>
      <c r="B216" s="112"/>
      <c r="C216" s="70"/>
      <c r="D216" s="200"/>
      <c r="E216" s="157" t="s">
        <v>30</v>
      </c>
      <c r="F216" s="46">
        <v>0</v>
      </c>
      <c r="G216" s="184"/>
      <c r="H216" s="185"/>
      <c r="I216" s="184"/>
      <c r="J216" s="185"/>
      <c r="K216" s="184"/>
      <c r="L216" s="185"/>
      <c r="M216" s="184"/>
      <c r="N216" s="185"/>
      <c r="O216" s="71"/>
    </row>
    <row r="217" spans="1:15" ht="38.25" x14ac:dyDescent="0.2">
      <c r="A217" s="49"/>
      <c r="B217" s="112"/>
      <c r="C217" s="70"/>
      <c r="D217" s="200"/>
      <c r="E217" s="160" t="s">
        <v>31</v>
      </c>
      <c r="F217" s="46">
        <v>0</v>
      </c>
      <c r="G217" s="184"/>
      <c r="H217" s="185"/>
      <c r="I217" s="184"/>
      <c r="J217" s="185"/>
      <c r="K217" s="184"/>
      <c r="L217" s="185"/>
      <c r="M217" s="184"/>
      <c r="N217" s="185"/>
      <c r="O217" s="71"/>
    </row>
    <row r="218" spans="1:15" ht="38.25" x14ac:dyDescent="0.2">
      <c r="A218" s="49"/>
      <c r="B218" s="112"/>
      <c r="C218" s="70"/>
      <c r="D218" s="200"/>
      <c r="E218" s="164" t="s">
        <v>32</v>
      </c>
      <c r="F218" s="46">
        <v>0</v>
      </c>
      <c r="G218" s="74"/>
      <c r="H218" s="186"/>
      <c r="I218" s="74"/>
      <c r="J218" s="186"/>
      <c r="K218" s="74"/>
      <c r="L218" s="186"/>
      <c r="M218" s="74"/>
      <c r="N218" s="186"/>
      <c r="O218" s="71"/>
    </row>
    <row r="219" spans="1:15" ht="25.5" x14ac:dyDescent="0.2">
      <c r="A219" s="49"/>
      <c r="B219" s="112"/>
      <c r="C219" s="70"/>
      <c r="D219" s="200"/>
      <c r="E219" s="157" t="s">
        <v>33</v>
      </c>
      <c r="F219" s="46">
        <v>378.5</v>
      </c>
      <c r="G219" s="47">
        <v>11.05</v>
      </c>
      <c r="H219" s="47">
        <f>G219/F219*100</f>
        <v>2.9194187582562749</v>
      </c>
      <c r="I219" s="47">
        <f>G219+48.66</f>
        <v>59.709999999999994</v>
      </c>
      <c r="J219" s="47">
        <f>I219/F219*100</f>
        <v>15.775429326287977</v>
      </c>
      <c r="K219" s="47">
        <f>I219+181.91</f>
        <v>241.62</v>
      </c>
      <c r="L219" s="47">
        <f>K219/F219*100</f>
        <v>63.836195508586528</v>
      </c>
      <c r="M219" s="47">
        <f>K219+34.69</f>
        <v>276.31</v>
      </c>
      <c r="N219" s="47">
        <f>M219/F219*100</f>
        <v>73.001321003963014</v>
      </c>
      <c r="O219" s="71"/>
    </row>
    <row r="220" spans="1:15" ht="25.5" x14ac:dyDescent="0.2">
      <c r="A220" s="49"/>
      <c r="B220" s="187"/>
      <c r="C220" s="70"/>
      <c r="D220" s="200"/>
      <c r="E220" s="160" t="s">
        <v>34</v>
      </c>
      <c r="F220" s="73">
        <v>0</v>
      </c>
      <c r="G220" s="188"/>
      <c r="H220" s="163"/>
      <c r="I220" s="188"/>
      <c r="J220" s="163"/>
      <c r="K220" s="188"/>
      <c r="L220" s="163"/>
      <c r="M220" s="188"/>
      <c r="N220" s="163"/>
      <c r="O220" s="140"/>
    </row>
    <row r="221" spans="1:15" ht="15.75" customHeight="1" x14ac:dyDescent="0.2">
      <c r="A221" s="92" t="s">
        <v>131</v>
      </c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4"/>
    </row>
    <row r="222" spans="1:15" ht="27.75" customHeight="1" x14ac:dyDescent="0.2">
      <c r="A222" s="231" t="s">
        <v>132</v>
      </c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3"/>
    </row>
    <row r="223" spans="1:15" ht="29.25" customHeight="1" x14ac:dyDescent="0.2">
      <c r="A223" s="231" t="s">
        <v>133</v>
      </c>
      <c r="B223" s="232"/>
      <c r="C223" s="232"/>
      <c r="D223" s="232"/>
      <c r="E223" s="232"/>
      <c r="F223" s="232"/>
      <c r="G223" s="232"/>
      <c r="H223" s="232"/>
      <c r="I223" s="232"/>
      <c r="J223" s="232"/>
      <c r="K223" s="232"/>
      <c r="L223" s="232"/>
      <c r="M223" s="232"/>
      <c r="N223" s="232"/>
      <c r="O223" s="233"/>
    </row>
    <row r="224" spans="1:15" ht="28.5" customHeight="1" x14ac:dyDescent="0.2">
      <c r="A224" s="234" t="s">
        <v>134</v>
      </c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6"/>
    </row>
    <row r="225" spans="1:15" ht="12.75" customHeight="1" x14ac:dyDescent="0.2">
      <c r="A225" s="84" t="s">
        <v>135</v>
      </c>
      <c r="B225" s="219" t="s">
        <v>136</v>
      </c>
      <c r="C225" s="70" t="s">
        <v>101</v>
      </c>
      <c r="D225" s="70" t="s">
        <v>75</v>
      </c>
      <c r="E225" s="220" t="s">
        <v>28</v>
      </c>
      <c r="F225" s="181">
        <f t="shared" ref="F225:N225" si="23">F227+F228+F229+F230+F231</f>
        <v>0</v>
      </c>
      <c r="G225" s="182">
        <f t="shared" si="23"/>
        <v>0</v>
      </c>
      <c r="H225" s="182">
        <f t="shared" si="23"/>
        <v>0</v>
      </c>
      <c r="I225" s="182">
        <f t="shared" si="23"/>
        <v>0</v>
      </c>
      <c r="J225" s="182">
        <f t="shared" si="23"/>
        <v>0</v>
      </c>
      <c r="K225" s="182">
        <f t="shared" si="23"/>
        <v>0</v>
      </c>
      <c r="L225" s="182">
        <f t="shared" si="23"/>
        <v>0</v>
      </c>
      <c r="M225" s="182">
        <f t="shared" si="23"/>
        <v>0</v>
      </c>
      <c r="N225" s="182">
        <f t="shared" si="23"/>
        <v>0</v>
      </c>
      <c r="O225" s="205"/>
    </row>
    <row r="226" spans="1:15" x14ac:dyDescent="0.2">
      <c r="A226" s="49"/>
      <c r="B226" s="112"/>
      <c r="C226" s="70"/>
      <c r="D226" s="70"/>
      <c r="E226" s="152" t="s">
        <v>29</v>
      </c>
      <c r="F226" s="153"/>
      <c r="G226" s="154"/>
      <c r="H226" s="154"/>
      <c r="I226" s="154"/>
      <c r="J226" s="154"/>
      <c r="K226" s="154"/>
      <c r="L226" s="154"/>
      <c r="M226" s="154"/>
      <c r="N226" s="155"/>
      <c r="O226" s="205"/>
    </row>
    <row r="227" spans="1:15" ht="25.5" x14ac:dyDescent="0.2">
      <c r="A227" s="49"/>
      <c r="B227" s="112"/>
      <c r="C227" s="70"/>
      <c r="D227" s="70"/>
      <c r="E227" s="157" t="s">
        <v>30</v>
      </c>
      <c r="F227" s="46">
        <v>0</v>
      </c>
      <c r="G227" s="184"/>
      <c r="H227" s="185"/>
      <c r="I227" s="184"/>
      <c r="J227" s="185"/>
      <c r="K227" s="184"/>
      <c r="L227" s="185"/>
      <c r="M227" s="184"/>
      <c r="N227" s="185"/>
      <c r="O227" s="205"/>
    </row>
    <row r="228" spans="1:15" ht="38.25" x14ac:dyDescent="0.2">
      <c r="A228" s="49"/>
      <c r="B228" s="112"/>
      <c r="C228" s="70"/>
      <c r="D228" s="70"/>
      <c r="E228" s="160" t="s">
        <v>31</v>
      </c>
      <c r="F228" s="46">
        <v>0</v>
      </c>
      <c r="G228" s="184"/>
      <c r="H228" s="185"/>
      <c r="I228" s="184"/>
      <c r="J228" s="185"/>
      <c r="K228" s="184"/>
      <c r="L228" s="185"/>
      <c r="M228" s="184"/>
      <c r="N228" s="185"/>
      <c r="O228" s="205"/>
    </row>
    <row r="229" spans="1:15" ht="38.25" x14ac:dyDescent="0.2">
      <c r="A229" s="49"/>
      <c r="B229" s="112"/>
      <c r="C229" s="70"/>
      <c r="D229" s="70"/>
      <c r="E229" s="164" t="s">
        <v>32</v>
      </c>
      <c r="F229" s="46">
        <v>0</v>
      </c>
      <c r="G229" s="74"/>
      <c r="H229" s="186"/>
      <c r="I229" s="74"/>
      <c r="J229" s="186"/>
      <c r="K229" s="74"/>
      <c r="L229" s="186"/>
      <c r="M229" s="74"/>
      <c r="N229" s="186"/>
      <c r="O229" s="205"/>
    </row>
    <row r="230" spans="1:15" ht="25.5" x14ac:dyDescent="0.2">
      <c r="A230" s="49"/>
      <c r="B230" s="112"/>
      <c r="C230" s="70"/>
      <c r="D230" s="70"/>
      <c r="E230" s="157" t="s">
        <v>33</v>
      </c>
      <c r="F230" s="46">
        <v>0</v>
      </c>
      <c r="G230" s="47">
        <v>0</v>
      </c>
      <c r="H230" s="47">
        <v>0</v>
      </c>
      <c r="I230" s="47">
        <f>G230+0</f>
        <v>0</v>
      </c>
      <c r="J230" s="47">
        <v>0</v>
      </c>
      <c r="K230" s="47">
        <f>I230+0</f>
        <v>0</v>
      </c>
      <c r="L230" s="47">
        <v>0</v>
      </c>
      <c r="M230" s="47">
        <f>K230+0</f>
        <v>0</v>
      </c>
      <c r="N230" s="47">
        <v>0</v>
      </c>
      <c r="O230" s="205"/>
    </row>
    <row r="231" spans="1:15" ht="25.5" x14ac:dyDescent="0.2">
      <c r="A231" s="61"/>
      <c r="B231" s="112"/>
      <c r="C231" s="104"/>
      <c r="D231" s="104"/>
      <c r="E231" s="164" t="s">
        <v>34</v>
      </c>
      <c r="F231" s="46">
        <v>0</v>
      </c>
      <c r="G231" s="158"/>
      <c r="H231" s="159"/>
      <c r="I231" s="158"/>
      <c r="J231" s="159"/>
      <c r="K231" s="158"/>
      <c r="L231" s="159"/>
      <c r="M231" s="158"/>
      <c r="N231" s="159"/>
      <c r="O231" s="89"/>
    </row>
    <row r="232" spans="1:15" ht="15.75" customHeight="1" x14ac:dyDescent="0.2">
      <c r="A232" s="141"/>
      <c r="B232" s="237"/>
      <c r="C232" s="237"/>
      <c r="D232" s="237"/>
      <c r="E232" s="237"/>
      <c r="F232" s="237"/>
      <c r="G232" s="237"/>
      <c r="H232" s="237"/>
      <c r="I232" s="237"/>
      <c r="J232" s="237"/>
      <c r="K232" s="237"/>
      <c r="L232" s="237"/>
      <c r="M232" s="237"/>
      <c r="N232" s="237"/>
      <c r="O232" s="238"/>
    </row>
    <row r="233" spans="1:15" ht="12.75" customHeight="1" x14ac:dyDescent="0.2">
      <c r="A233" s="41" t="s">
        <v>137</v>
      </c>
      <c r="B233" s="111" t="s">
        <v>138</v>
      </c>
      <c r="C233" s="67" t="s">
        <v>75</v>
      </c>
      <c r="D233" s="67" t="s">
        <v>75</v>
      </c>
      <c r="E233" s="180" t="s">
        <v>28</v>
      </c>
      <c r="F233" s="181">
        <f t="shared" ref="F233:N233" si="24">F235+F236+F237+F238+F239</f>
        <v>0</v>
      </c>
      <c r="G233" s="182">
        <f t="shared" si="24"/>
        <v>0</v>
      </c>
      <c r="H233" s="182">
        <f t="shared" si="24"/>
        <v>0</v>
      </c>
      <c r="I233" s="182">
        <f t="shared" si="24"/>
        <v>0</v>
      </c>
      <c r="J233" s="182">
        <f t="shared" si="24"/>
        <v>0</v>
      </c>
      <c r="K233" s="182">
        <f t="shared" si="24"/>
        <v>0</v>
      </c>
      <c r="L233" s="182">
        <f t="shared" si="24"/>
        <v>0</v>
      </c>
      <c r="M233" s="182">
        <f t="shared" si="24"/>
        <v>0</v>
      </c>
      <c r="N233" s="182">
        <f t="shared" si="24"/>
        <v>0</v>
      </c>
      <c r="O233" s="90"/>
    </row>
    <row r="234" spans="1:15" x14ac:dyDescent="0.2">
      <c r="A234" s="49"/>
      <c r="B234" s="112"/>
      <c r="C234" s="70"/>
      <c r="D234" s="70"/>
      <c r="E234" s="152" t="s">
        <v>29</v>
      </c>
      <c r="F234" s="153"/>
      <c r="G234" s="154"/>
      <c r="H234" s="154"/>
      <c r="I234" s="154"/>
      <c r="J234" s="154"/>
      <c r="K234" s="154"/>
      <c r="L234" s="154"/>
      <c r="M234" s="154"/>
      <c r="N234" s="155"/>
      <c r="O234" s="90"/>
    </row>
    <row r="235" spans="1:15" ht="25.5" x14ac:dyDescent="0.2">
      <c r="A235" s="49"/>
      <c r="B235" s="112"/>
      <c r="C235" s="70"/>
      <c r="D235" s="70"/>
      <c r="E235" s="157" t="s">
        <v>30</v>
      </c>
      <c r="F235" s="46">
        <v>0</v>
      </c>
      <c r="G235" s="184"/>
      <c r="H235" s="185"/>
      <c r="I235" s="184"/>
      <c r="J235" s="185"/>
      <c r="K235" s="184"/>
      <c r="L235" s="185"/>
      <c r="M235" s="184"/>
      <c r="N235" s="185"/>
      <c r="O235" s="90"/>
    </row>
    <row r="236" spans="1:15" ht="38.25" x14ac:dyDescent="0.2">
      <c r="A236" s="49"/>
      <c r="B236" s="112"/>
      <c r="C236" s="70"/>
      <c r="D236" s="70"/>
      <c r="E236" s="160" t="s">
        <v>31</v>
      </c>
      <c r="F236" s="46">
        <v>0</v>
      </c>
      <c r="G236" s="184"/>
      <c r="H236" s="185"/>
      <c r="I236" s="184"/>
      <c r="J236" s="185"/>
      <c r="K236" s="184"/>
      <c r="L236" s="185"/>
      <c r="M236" s="184"/>
      <c r="N236" s="185"/>
      <c r="O236" s="90"/>
    </row>
    <row r="237" spans="1:15" ht="38.25" x14ac:dyDescent="0.2">
      <c r="A237" s="49"/>
      <c r="B237" s="112"/>
      <c r="C237" s="70"/>
      <c r="D237" s="70"/>
      <c r="E237" s="164" t="s">
        <v>32</v>
      </c>
      <c r="F237" s="46">
        <v>0</v>
      </c>
      <c r="G237" s="74"/>
      <c r="H237" s="186"/>
      <c r="I237" s="74"/>
      <c r="J237" s="186"/>
      <c r="K237" s="74"/>
      <c r="L237" s="186"/>
      <c r="M237" s="74"/>
      <c r="N237" s="186"/>
      <c r="O237" s="90"/>
    </row>
    <row r="238" spans="1:15" ht="25.5" x14ac:dyDescent="0.2">
      <c r="A238" s="49"/>
      <c r="B238" s="112"/>
      <c r="C238" s="70"/>
      <c r="D238" s="70"/>
      <c r="E238" s="157" t="s">
        <v>33</v>
      </c>
      <c r="F238" s="46">
        <v>0</v>
      </c>
      <c r="G238" s="47">
        <v>0</v>
      </c>
      <c r="H238" s="47">
        <v>0</v>
      </c>
      <c r="I238" s="47">
        <f>G238+0</f>
        <v>0</v>
      </c>
      <c r="J238" s="47">
        <v>0</v>
      </c>
      <c r="K238" s="47">
        <f>I238+0</f>
        <v>0</v>
      </c>
      <c r="L238" s="47">
        <v>0</v>
      </c>
      <c r="M238" s="47">
        <f>K238+0</f>
        <v>0</v>
      </c>
      <c r="N238" s="47">
        <v>0</v>
      </c>
      <c r="O238" s="90"/>
    </row>
    <row r="239" spans="1:15" ht="25.5" x14ac:dyDescent="0.2">
      <c r="A239" s="61"/>
      <c r="B239" s="112"/>
      <c r="C239" s="104"/>
      <c r="D239" s="104"/>
      <c r="E239" s="164" t="s">
        <v>34</v>
      </c>
      <c r="F239" s="46">
        <v>0</v>
      </c>
      <c r="G239" s="158"/>
      <c r="H239" s="159"/>
      <c r="I239" s="158"/>
      <c r="J239" s="159"/>
      <c r="K239" s="158"/>
      <c r="L239" s="159"/>
      <c r="M239" s="158"/>
      <c r="N239" s="159"/>
      <c r="O239" s="90"/>
    </row>
    <row r="240" spans="1:15" ht="15.75" customHeight="1" x14ac:dyDescent="0.2">
      <c r="A240" s="239"/>
      <c r="B240" s="240"/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1"/>
    </row>
    <row r="241" spans="1:15" ht="12.75" customHeight="1" x14ac:dyDescent="0.2">
      <c r="A241" s="41" t="s">
        <v>139</v>
      </c>
      <c r="B241" s="111" t="s">
        <v>140</v>
      </c>
      <c r="C241" s="67" t="s">
        <v>75</v>
      </c>
      <c r="D241" s="67" t="s">
        <v>75</v>
      </c>
      <c r="E241" s="180" t="s">
        <v>28</v>
      </c>
      <c r="F241" s="181">
        <f t="shared" ref="F241:N241" si="25">F243+F244+F245+F246+F247</f>
        <v>0</v>
      </c>
      <c r="G241" s="182">
        <f t="shared" si="25"/>
        <v>0</v>
      </c>
      <c r="H241" s="182">
        <f t="shared" si="25"/>
        <v>0</v>
      </c>
      <c r="I241" s="182">
        <f t="shared" si="25"/>
        <v>0</v>
      </c>
      <c r="J241" s="182">
        <f t="shared" si="25"/>
        <v>0</v>
      </c>
      <c r="K241" s="182">
        <f t="shared" si="25"/>
        <v>0</v>
      </c>
      <c r="L241" s="182">
        <f t="shared" si="25"/>
        <v>0</v>
      </c>
      <c r="M241" s="182">
        <f t="shared" si="25"/>
        <v>0</v>
      </c>
      <c r="N241" s="182">
        <f t="shared" si="25"/>
        <v>0</v>
      </c>
      <c r="O241" s="91"/>
    </row>
    <row r="242" spans="1:15" x14ac:dyDescent="0.2">
      <c r="A242" s="49"/>
      <c r="B242" s="112"/>
      <c r="C242" s="70"/>
      <c r="D242" s="70"/>
      <c r="E242" s="152" t="s">
        <v>29</v>
      </c>
      <c r="F242" s="153"/>
      <c r="G242" s="154"/>
      <c r="H242" s="154"/>
      <c r="I242" s="154"/>
      <c r="J242" s="154"/>
      <c r="K242" s="154"/>
      <c r="L242" s="154"/>
      <c r="M242" s="154"/>
      <c r="N242" s="155"/>
      <c r="O242" s="205"/>
    </row>
    <row r="243" spans="1:15" ht="25.5" x14ac:dyDescent="0.2">
      <c r="A243" s="49"/>
      <c r="B243" s="112"/>
      <c r="C243" s="70"/>
      <c r="D243" s="70"/>
      <c r="E243" s="157" t="s">
        <v>30</v>
      </c>
      <c r="F243" s="46">
        <v>0</v>
      </c>
      <c r="G243" s="184"/>
      <c r="H243" s="185"/>
      <c r="I243" s="184"/>
      <c r="J243" s="185"/>
      <c r="K243" s="184"/>
      <c r="L243" s="185"/>
      <c r="M243" s="184"/>
      <c r="N243" s="185"/>
      <c r="O243" s="205"/>
    </row>
    <row r="244" spans="1:15" ht="38.25" x14ac:dyDescent="0.2">
      <c r="A244" s="49"/>
      <c r="B244" s="112"/>
      <c r="C244" s="70"/>
      <c r="D244" s="70"/>
      <c r="E244" s="160" t="s">
        <v>31</v>
      </c>
      <c r="F244" s="46">
        <v>0</v>
      </c>
      <c r="G244" s="184"/>
      <c r="H244" s="185"/>
      <c r="I244" s="184"/>
      <c r="J244" s="185"/>
      <c r="K244" s="184"/>
      <c r="L244" s="185"/>
      <c r="M244" s="184"/>
      <c r="N244" s="185"/>
      <c r="O244" s="205"/>
    </row>
    <row r="245" spans="1:15" ht="38.25" x14ac:dyDescent="0.2">
      <c r="A245" s="49"/>
      <c r="B245" s="112"/>
      <c r="C245" s="70"/>
      <c r="D245" s="70"/>
      <c r="E245" s="164" t="s">
        <v>32</v>
      </c>
      <c r="F245" s="46">
        <v>0</v>
      </c>
      <c r="G245" s="74"/>
      <c r="H245" s="186"/>
      <c r="I245" s="74"/>
      <c r="J245" s="186"/>
      <c r="K245" s="74"/>
      <c r="L245" s="186"/>
      <c r="M245" s="74"/>
      <c r="N245" s="186"/>
      <c r="O245" s="205"/>
    </row>
    <row r="246" spans="1:15" ht="25.5" x14ac:dyDescent="0.2">
      <c r="A246" s="49"/>
      <c r="B246" s="112"/>
      <c r="C246" s="70"/>
      <c r="D246" s="70"/>
      <c r="E246" s="157" t="s">
        <v>33</v>
      </c>
      <c r="F246" s="46">
        <v>0</v>
      </c>
      <c r="G246" s="47">
        <v>0</v>
      </c>
      <c r="H246" s="47">
        <v>0</v>
      </c>
      <c r="I246" s="47">
        <f>G246+0</f>
        <v>0</v>
      </c>
      <c r="J246" s="47">
        <v>0</v>
      </c>
      <c r="K246" s="47">
        <f>I246+0</f>
        <v>0</v>
      </c>
      <c r="L246" s="47">
        <v>0</v>
      </c>
      <c r="M246" s="47">
        <f>K246+0</f>
        <v>0</v>
      </c>
      <c r="N246" s="47">
        <v>0</v>
      </c>
      <c r="O246" s="205"/>
    </row>
    <row r="247" spans="1:15" ht="25.5" x14ac:dyDescent="0.2">
      <c r="A247" s="61"/>
      <c r="B247" s="112"/>
      <c r="C247" s="104"/>
      <c r="D247" s="104"/>
      <c r="E247" s="164" t="s">
        <v>34</v>
      </c>
      <c r="F247" s="46">
        <v>0</v>
      </c>
      <c r="G247" s="158"/>
      <c r="H247" s="159"/>
      <c r="I247" s="158"/>
      <c r="J247" s="159"/>
      <c r="K247" s="158"/>
      <c r="L247" s="159"/>
      <c r="M247" s="158"/>
      <c r="N247" s="159"/>
      <c r="O247" s="89"/>
    </row>
    <row r="248" spans="1:15" ht="15.75" customHeight="1" x14ac:dyDescent="0.2">
      <c r="A248" s="108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10"/>
    </row>
    <row r="249" spans="1:15" ht="12.75" customHeight="1" x14ac:dyDescent="0.2">
      <c r="A249" s="41" t="s">
        <v>141</v>
      </c>
      <c r="B249" s="111" t="s">
        <v>142</v>
      </c>
      <c r="C249" s="67" t="s">
        <v>57</v>
      </c>
      <c r="D249" s="199" t="s">
        <v>115</v>
      </c>
      <c r="E249" s="180" t="s">
        <v>28</v>
      </c>
      <c r="F249" s="181">
        <f t="shared" ref="F249:N249" si="26">F251+F252+F253+F254+F255</f>
        <v>34.200000000000003</v>
      </c>
      <c r="G249" s="182">
        <f t="shared" si="26"/>
        <v>6.4554099999999996</v>
      </c>
      <c r="H249" s="182">
        <f t="shared" si="26"/>
        <v>18.875467836257307</v>
      </c>
      <c r="I249" s="182">
        <f t="shared" si="26"/>
        <v>12.96157</v>
      </c>
      <c r="J249" s="182">
        <f t="shared" si="26"/>
        <v>37.899327485380113</v>
      </c>
      <c r="K249" s="182">
        <f t="shared" si="26"/>
        <v>19.716190000000001</v>
      </c>
      <c r="L249" s="182">
        <f t="shared" si="26"/>
        <v>57.649678362573098</v>
      </c>
      <c r="M249" s="182">
        <f t="shared" si="26"/>
        <v>25.949840000000002</v>
      </c>
      <c r="N249" s="182">
        <f t="shared" si="26"/>
        <v>75.876725146198837</v>
      </c>
      <c r="O249" s="122"/>
    </row>
    <row r="250" spans="1:15" x14ac:dyDescent="0.2">
      <c r="A250" s="49"/>
      <c r="B250" s="112"/>
      <c r="C250" s="70"/>
      <c r="D250" s="200"/>
      <c r="E250" s="152" t="s">
        <v>29</v>
      </c>
      <c r="F250" s="153"/>
      <c r="G250" s="154"/>
      <c r="H250" s="154"/>
      <c r="I250" s="154"/>
      <c r="J250" s="154"/>
      <c r="K250" s="154"/>
      <c r="L250" s="154"/>
      <c r="M250" s="154"/>
      <c r="N250" s="155"/>
      <c r="O250" s="123"/>
    </row>
    <row r="251" spans="1:15" ht="25.5" x14ac:dyDescent="0.2">
      <c r="A251" s="49"/>
      <c r="B251" s="112"/>
      <c r="C251" s="70"/>
      <c r="D251" s="200"/>
      <c r="E251" s="157" t="s">
        <v>30</v>
      </c>
      <c r="F251" s="46">
        <v>0</v>
      </c>
      <c r="G251" s="184"/>
      <c r="H251" s="185"/>
      <c r="I251" s="184"/>
      <c r="J251" s="185"/>
      <c r="K251" s="184"/>
      <c r="L251" s="185"/>
      <c r="M251" s="184"/>
      <c r="N251" s="185"/>
      <c r="O251" s="123"/>
    </row>
    <row r="252" spans="1:15" ht="38.25" x14ac:dyDescent="0.2">
      <c r="A252" s="49"/>
      <c r="B252" s="112"/>
      <c r="C252" s="70"/>
      <c r="D252" s="200"/>
      <c r="E252" s="160" t="s">
        <v>31</v>
      </c>
      <c r="F252" s="46">
        <v>0</v>
      </c>
      <c r="G252" s="184"/>
      <c r="H252" s="185"/>
      <c r="I252" s="184"/>
      <c r="J252" s="185"/>
      <c r="K252" s="184"/>
      <c r="L252" s="185"/>
      <c r="M252" s="184"/>
      <c r="N252" s="185"/>
      <c r="O252" s="123"/>
    </row>
    <row r="253" spans="1:15" ht="38.25" x14ac:dyDescent="0.2">
      <c r="A253" s="49"/>
      <c r="B253" s="112"/>
      <c r="C253" s="70"/>
      <c r="D253" s="200"/>
      <c r="E253" s="164" t="s">
        <v>32</v>
      </c>
      <c r="F253" s="46">
        <v>0</v>
      </c>
      <c r="G253" s="74"/>
      <c r="H253" s="186"/>
      <c r="I253" s="74"/>
      <c r="J253" s="186"/>
      <c r="K253" s="74"/>
      <c r="L253" s="186"/>
      <c r="M253" s="74"/>
      <c r="N253" s="186"/>
      <c r="O253" s="123"/>
    </row>
    <row r="254" spans="1:15" ht="25.5" x14ac:dyDescent="0.2">
      <c r="A254" s="49"/>
      <c r="B254" s="112"/>
      <c r="C254" s="70"/>
      <c r="D254" s="200"/>
      <c r="E254" s="157" t="s">
        <v>33</v>
      </c>
      <c r="F254" s="46">
        <v>34.200000000000003</v>
      </c>
      <c r="G254" s="47">
        <v>6.4554099999999996</v>
      </c>
      <c r="H254" s="47">
        <f>G254/F254*100</f>
        <v>18.875467836257307</v>
      </c>
      <c r="I254" s="47">
        <f>G254+6.50616</f>
        <v>12.96157</v>
      </c>
      <c r="J254" s="47">
        <f>I254/F254*100</f>
        <v>37.899327485380113</v>
      </c>
      <c r="K254" s="47">
        <f>I254+6.75462</f>
        <v>19.716190000000001</v>
      </c>
      <c r="L254" s="47">
        <f>K254/F254*100</f>
        <v>57.649678362573098</v>
      </c>
      <c r="M254" s="47">
        <f>K254+6.23365</f>
        <v>25.949840000000002</v>
      </c>
      <c r="N254" s="47">
        <f>M254/F254*100</f>
        <v>75.876725146198837</v>
      </c>
      <c r="O254" s="123"/>
    </row>
    <row r="255" spans="1:15" ht="25.5" x14ac:dyDescent="0.2">
      <c r="A255" s="61"/>
      <c r="B255" s="112"/>
      <c r="C255" s="104"/>
      <c r="D255" s="201"/>
      <c r="E255" s="164" t="s">
        <v>34</v>
      </c>
      <c r="F255" s="46">
        <v>0</v>
      </c>
      <c r="G255" s="158"/>
      <c r="H255" s="159"/>
      <c r="I255" s="158"/>
      <c r="J255" s="159"/>
      <c r="K255" s="158"/>
      <c r="L255" s="159"/>
      <c r="M255" s="158"/>
      <c r="N255" s="159"/>
      <c r="O255" s="124"/>
    </row>
    <row r="256" spans="1:15" s="227" customFormat="1" ht="39.75" customHeight="1" x14ac:dyDescent="0.2">
      <c r="A256" s="105" t="s">
        <v>143</v>
      </c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7"/>
    </row>
    <row r="257" spans="1:15" ht="12.75" customHeight="1" x14ac:dyDescent="0.2">
      <c r="A257" s="41" t="s">
        <v>144</v>
      </c>
      <c r="B257" s="111" t="s">
        <v>145</v>
      </c>
      <c r="C257" s="67" t="s">
        <v>75</v>
      </c>
      <c r="D257" s="67" t="s">
        <v>75</v>
      </c>
      <c r="E257" s="180" t="s">
        <v>28</v>
      </c>
      <c r="F257" s="181">
        <f t="shared" ref="F257:N257" si="27">F259+F260+F261+F262+F263</f>
        <v>0</v>
      </c>
      <c r="G257" s="182">
        <f t="shared" si="27"/>
        <v>0</v>
      </c>
      <c r="H257" s="182">
        <f t="shared" si="27"/>
        <v>0</v>
      </c>
      <c r="I257" s="182">
        <f t="shared" si="27"/>
        <v>0</v>
      </c>
      <c r="J257" s="182">
        <f t="shared" si="27"/>
        <v>0</v>
      </c>
      <c r="K257" s="182">
        <f t="shared" si="27"/>
        <v>0</v>
      </c>
      <c r="L257" s="182">
        <f t="shared" si="27"/>
        <v>0</v>
      </c>
      <c r="M257" s="182">
        <f t="shared" si="27"/>
        <v>0</v>
      </c>
      <c r="N257" s="182">
        <f t="shared" si="27"/>
        <v>0</v>
      </c>
      <c r="O257" s="91"/>
    </row>
    <row r="258" spans="1:15" x14ac:dyDescent="0.2">
      <c r="A258" s="49"/>
      <c r="B258" s="112"/>
      <c r="C258" s="70"/>
      <c r="D258" s="70"/>
      <c r="E258" s="152" t="s">
        <v>29</v>
      </c>
      <c r="F258" s="153"/>
      <c r="G258" s="154"/>
      <c r="H258" s="154"/>
      <c r="I258" s="154"/>
      <c r="J258" s="154"/>
      <c r="K258" s="154"/>
      <c r="L258" s="154"/>
      <c r="M258" s="154"/>
      <c r="N258" s="155"/>
      <c r="O258" s="205"/>
    </row>
    <row r="259" spans="1:15" ht="25.5" x14ac:dyDescent="0.2">
      <c r="A259" s="49"/>
      <c r="B259" s="112"/>
      <c r="C259" s="70"/>
      <c r="D259" s="70"/>
      <c r="E259" s="157" t="s">
        <v>30</v>
      </c>
      <c r="F259" s="46">
        <v>0</v>
      </c>
      <c r="G259" s="184"/>
      <c r="H259" s="185"/>
      <c r="I259" s="184"/>
      <c r="J259" s="185"/>
      <c r="K259" s="184"/>
      <c r="L259" s="185"/>
      <c r="M259" s="184"/>
      <c r="N259" s="185"/>
      <c r="O259" s="205"/>
    </row>
    <row r="260" spans="1:15" ht="38.25" x14ac:dyDescent="0.2">
      <c r="A260" s="49"/>
      <c r="B260" s="112"/>
      <c r="C260" s="70"/>
      <c r="D260" s="70"/>
      <c r="E260" s="160" t="s">
        <v>31</v>
      </c>
      <c r="F260" s="46">
        <v>0</v>
      </c>
      <c r="G260" s="184"/>
      <c r="H260" s="185"/>
      <c r="I260" s="184"/>
      <c r="J260" s="185"/>
      <c r="K260" s="184"/>
      <c r="L260" s="185"/>
      <c r="M260" s="184"/>
      <c r="N260" s="185"/>
      <c r="O260" s="205"/>
    </row>
    <row r="261" spans="1:15" ht="38.25" x14ac:dyDescent="0.2">
      <c r="A261" s="49"/>
      <c r="B261" s="112"/>
      <c r="C261" s="70"/>
      <c r="D261" s="70"/>
      <c r="E261" s="164" t="s">
        <v>32</v>
      </c>
      <c r="F261" s="46">
        <v>0</v>
      </c>
      <c r="G261" s="74"/>
      <c r="H261" s="186"/>
      <c r="I261" s="74"/>
      <c r="J261" s="186"/>
      <c r="K261" s="74"/>
      <c r="L261" s="186"/>
      <c r="M261" s="74"/>
      <c r="N261" s="186"/>
      <c r="O261" s="205"/>
    </row>
    <row r="262" spans="1:15" ht="25.5" x14ac:dyDescent="0.2">
      <c r="A262" s="49"/>
      <c r="B262" s="112"/>
      <c r="C262" s="70"/>
      <c r="D262" s="70"/>
      <c r="E262" s="157" t="s">
        <v>33</v>
      </c>
      <c r="F262" s="46">
        <v>0</v>
      </c>
      <c r="G262" s="47">
        <v>0</v>
      </c>
      <c r="H262" s="47">
        <v>0</v>
      </c>
      <c r="I262" s="47">
        <f>G262+0</f>
        <v>0</v>
      </c>
      <c r="J262" s="47">
        <v>0</v>
      </c>
      <c r="K262" s="47">
        <f>I262+0</f>
        <v>0</v>
      </c>
      <c r="L262" s="47">
        <v>0</v>
      </c>
      <c r="M262" s="47">
        <f>K262+0</f>
        <v>0</v>
      </c>
      <c r="N262" s="47">
        <v>0</v>
      </c>
      <c r="O262" s="205"/>
    </row>
    <row r="263" spans="1:15" ht="25.5" x14ac:dyDescent="0.2">
      <c r="A263" s="61"/>
      <c r="B263" s="112"/>
      <c r="C263" s="104"/>
      <c r="D263" s="104"/>
      <c r="E263" s="164" t="s">
        <v>34</v>
      </c>
      <c r="F263" s="46">
        <v>0</v>
      </c>
      <c r="G263" s="158"/>
      <c r="H263" s="159"/>
      <c r="I263" s="158"/>
      <c r="J263" s="159"/>
      <c r="K263" s="158"/>
      <c r="L263" s="159"/>
      <c r="M263" s="158"/>
      <c r="N263" s="159"/>
      <c r="O263" s="89"/>
    </row>
    <row r="264" spans="1:15" ht="15.75" customHeight="1" x14ac:dyDescent="0.2">
      <c r="A264" s="141"/>
      <c r="B264" s="237"/>
      <c r="C264" s="237"/>
      <c r="D264" s="237"/>
      <c r="E264" s="237"/>
      <c r="F264" s="237"/>
      <c r="G264" s="237"/>
      <c r="H264" s="237"/>
      <c r="I264" s="237"/>
      <c r="J264" s="237"/>
      <c r="K264" s="237"/>
      <c r="L264" s="237"/>
      <c r="M264" s="237"/>
      <c r="N264" s="237"/>
      <c r="O264" s="238"/>
    </row>
    <row r="265" spans="1:15" ht="12.75" customHeight="1" x14ac:dyDescent="0.2">
      <c r="A265" s="41" t="s">
        <v>146</v>
      </c>
      <c r="B265" s="42" t="s">
        <v>147</v>
      </c>
      <c r="C265" s="43"/>
      <c r="D265" s="44"/>
      <c r="E265" s="45" t="s">
        <v>28</v>
      </c>
      <c r="F265" s="46">
        <f t="shared" ref="F265:N265" si="28">F267+F268+F269+F270+F271</f>
        <v>3419.4</v>
      </c>
      <c r="G265" s="47">
        <f t="shared" si="28"/>
        <v>754.43295999999998</v>
      </c>
      <c r="H265" s="47">
        <f t="shared" si="28"/>
        <v>22.063314031701466</v>
      </c>
      <c r="I265" s="47">
        <f t="shared" si="28"/>
        <v>1818.7193900000002</v>
      </c>
      <c r="J265" s="47">
        <f t="shared" si="28"/>
        <v>53.188260805989366</v>
      </c>
      <c r="K265" s="47">
        <f t="shared" si="28"/>
        <v>2299.4853400000002</v>
      </c>
      <c r="L265" s="47">
        <f t="shared" si="28"/>
        <v>67.248211382113823</v>
      </c>
      <c r="M265" s="47">
        <f t="shared" si="28"/>
        <v>3261.6470000000004</v>
      </c>
      <c r="N265" s="47">
        <f t="shared" si="28"/>
        <v>95.386529800549809</v>
      </c>
      <c r="O265" s="48"/>
    </row>
    <row r="266" spans="1:15" ht="21" customHeight="1" x14ac:dyDescent="0.2">
      <c r="A266" s="49"/>
      <c r="B266" s="50"/>
      <c r="C266" s="51"/>
      <c r="D266" s="52"/>
      <c r="E266" s="53" t="s">
        <v>29</v>
      </c>
      <c r="F266" s="54"/>
      <c r="G266" s="55"/>
      <c r="H266" s="55"/>
      <c r="I266" s="55"/>
      <c r="J266" s="55"/>
      <c r="K266" s="55"/>
      <c r="L266" s="55"/>
      <c r="M266" s="55"/>
      <c r="N266" s="55"/>
      <c r="O266" s="56"/>
    </row>
    <row r="267" spans="1:15" ht="25.5" x14ac:dyDescent="0.2">
      <c r="A267" s="49"/>
      <c r="B267" s="50"/>
      <c r="C267" s="51"/>
      <c r="D267" s="52"/>
      <c r="E267" s="57" t="s">
        <v>30</v>
      </c>
      <c r="F267" s="46">
        <v>0</v>
      </c>
      <c r="G267" s="47"/>
      <c r="H267" s="47"/>
      <c r="I267" s="47"/>
      <c r="J267" s="47"/>
      <c r="K267" s="47"/>
      <c r="L267" s="47"/>
      <c r="M267" s="47"/>
      <c r="N267" s="47"/>
      <c r="O267" s="56"/>
    </row>
    <row r="268" spans="1:15" ht="38.25" x14ac:dyDescent="0.2">
      <c r="A268" s="49"/>
      <c r="B268" s="50"/>
      <c r="C268" s="51"/>
      <c r="D268" s="52"/>
      <c r="E268" s="58" t="s">
        <v>31</v>
      </c>
      <c r="F268" s="46">
        <v>0</v>
      </c>
      <c r="G268" s="47"/>
      <c r="H268" s="47"/>
      <c r="I268" s="47"/>
      <c r="J268" s="47"/>
      <c r="K268" s="47"/>
      <c r="L268" s="47"/>
      <c r="M268" s="47"/>
      <c r="N268" s="47"/>
      <c r="O268" s="56"/>
    </row>
    <row r="269" spans="1:15" ht="44.25" customHeight="1" x14ac:dyDescent="0.2">
      <c r="A269" s="49"/>
      <c r="B269" s="50"/>
      <c r="C269" s="51"/>
      <c r="D269" s="52"/>
      <c r="E269" s="59" t="s">
        <v>32</v>
      </c>
      <c r="F269" s="46">
        <v>0</v>
      </c>
      <c r="G269" s="47"/>
      <c r="H269" s="47"/>
      <c r="I269" s="47"/>
      <c r="J269" s="47"/>
      <c r="K269" s="47"/>
      <c r="L269" s="47"/>
      <c r="M269" s="47"/>
      <c r="N269" s="47"/>
      <c r="O269" s="56"/>
    </row>
    <row r="270" spans="1:15" ht="25.5" x14ac:dyDescent="0.2">
      <c r="A270" s="49"/>
      <c r="B270" s="50"/>
      <c r="C270" s="51"/>
      <c r="D270" s="52"/>
      <c r="E270" s="57" t="s">
        <v>33</v>
      </c>
      <c r="F270" s="46">
        <f>F277+F285+F296+F304+F312+F320-0.1+0.1</f>
        <v>3419.4</v>
      </c>
      <c r="G270" s="60">
        <f>G277+G285+G296+G304+G312+G320</f>
        <v>754.43295999999998</v>
      </c>
      <c r="H270" s="60">
        <f>G270/F270*100</f>
        <v>22.063314031701466</v>
      </c>
      <c r="I270" s="60">
        <f>I277+I285+I296+I304+I312+I320</f>
        <v>1818.7193900000002</v>
      </c>
      <c r="J270" s="60">
        <f>I270/F270*100</f>
        <v>53.188260805989366</v>
      </c>
      <c r="K270" s="60">
        <f>K277+K285+K296+K304+K312+K320</f>
        <v>2299.4853400000002</v>
      </c>
      <c r="L270" s="60">
        <f>K270/F270*100</f>
        <v>67.248211382113823</v>
      </c>
      <c r="M270" s="60">
        <f>M277+M285+M296+M304+M312+M320</f>
        <v>3261.6470000000004</v>
      </c>
      <c r="N270" s="60">
        <f>M270/F270*100</f>
        <v>95.386529800549809</v>
      </c>
      <c r="O270" s="56"/>
    </row>
    <row r="271" spans="1:15" ht="30" customHeight="1" x14ac:dyDescent="0.2">
      <c r="A271" s="61"/>
      <c r="B271" s="62"/>
      <c r="C271" s="63"/>
      <c r="D271" s="64"/>
      <c r="E271" s="59" t="s">
        <v>34</v>
      </c>
      <c r="F271" s="46">
        <v>0</v>
      </c>
      <c r="G271" s="47"/>
      <c r="H271" s="47"/>
      <c r="I271" s="47"/>
      <c r="J271" s="47"/>
      <c r="K271" s="47"/>
      <c r="L271" s="47"/>
      <c r="M271" s="47"/>
      <c r="N271" s="47"/>
      <c r="O271" s="65"/>
    </row>
    <row r="272" spans="1:15" ht="12.75" customHeight="1" x14ac:dyDescent="0.2">
      <c r="A272" s="41" t="s">
        <v>148</v>
      </c>
      <c r="B272" s="111" t="s">
        <v>149</v>
      </c>
      <c r="C272" s="67" t="s">
        <v>101</v>
      </c>
      <c r="D272" s="67" t="s">
        <v>150</v>
      </c>
      <c r="E272" s="180" t="s">
        <v>28</v>
      </c>
      <c r="F272" s="181">
        <f t="shared" ref="F272:N272" si="29">F274+F275+F276+F277+F278</f>
        <v>20</v>
      </c>
      <c r="G272" s="182">
        <f t="shared" si="29"/>
        <v>0</v>
      </c>
      <c r="H272" s="182">
        <f t="shared" si="29"/>
        <v>0</v>
      </c>
      <c r="I272" s="182">
        <f t="shared" si="29"/>
        <v>0</v>
      </c>
      <c r="J272" s="182">
        <f t="shared" si="29"/>
        <v>0</v>
      </c>
      <c r="K272" s="182">
        <f t="shared" si="29"/>
        <v>0</v>
      </c>
      <c r="L272" s="182">
        <f t="shared" si="29"/>
        <v>0</v>
      </c>
      <c r="M272" s="182">
        <f t="shared" si="29"/>
        <v>20</v>
      </c>
      <c r="N272" s="182">
        <f t="shared" si="29"/>
        <v>100</v>
      </c>
      <c r="O272" s="90"/>
    </row>
    <row r="273" spans="1:15" x14ac:dyDescent="0.2">
      <c r="A273" s="49"/>
      <c r="B273" s="112"/>
      <c r="C273" s="70"/>
      <c r="D273" s="70"/>
      <c r="E273" s="152" t="s">
        <v>29</v>
      </c>
      <c r="F273" s="153"/>
      <c r="G273" s="154"/>
      <c r="H273" s="154"/>
      <c r="I273" s="154"/>
      <c r="J273" s="154"/>
      <c r="K273" s="154"/>
      <c r="L273" s="154"/>
      <c r="M273" s="154"/>
      <c r="N273" s="155"/>
      <c r="O273" s="90"/>
    </row>
    <row r="274" spans="1:15" ht="25.5" x14ac:dyDescent="0.2">
      <c r="A274" s="49"/>
      <c r="B274" s="112"/>
      <c r="C274" s="70"/>
      <c r="D274" s="70"/>
      <c r="E274" s="157" t="s">
        <v>30</v>
      </c>
      <c r="F274" s="46">
        <v>0</v>
      </c>
      <c r="G274" s="184"/>
      <c r="H274" s="185"/>
      <c r="I274" s="184"/>
      <c r="J274" s="185"/>
      <c r="K274" s="184"/>
      <c r="L274" s="185"/>
      <c r="M274" s="184"/>
      <c r="N274" s="185"/>
      <c r="O274" s="90"/>
    </row>
    <row r="275" spans="1:15" ht="38.25" x14ac:dyDescent="0.2">
      <c r="A275" s="49"/>
      <c r="B275" s="112"/>
      <c r="C275" s="70"/>
      <c r="D275" s="70"/>
      <c r="E275" s="160" t="s">
        <v>31</v>
      </c>
      <c r="F275" s="46">
        <v>0</v>
      </c>
      <c r="G275" s="184"/>
      <c r="H275" s="185"/>
      <c r="I275" s="184"/>
      <c r="J275" s="185"/>
      <c r="K275" s="184"/>
      <c r="L275" s="185"/>
      <c r="M275" s="184"/>
      <c r="N275" s="185"/>
      <c r="O275" s="90"/>
    </row>
    <row r="276" spans="1:15" ht="38.25" x14ac:dyDescent="0.2">
      <c r="A276" s="49"/>
      <c r="B276" s="112"/>
      <c r="C276" s="70"/>
      <c r="D276" s="70"/>
      <c r="E276" s="164" t="s">
        <v>32</v>
      </c>
      <c r="F276" s="46">
        <v>0</v>
      </c>
      <c r="G276" s="74"/>
      <c r="H276" s="186"/>
      <c r="I276" s="74"/>
      <c r="J276" s="186"/>
      <c r="K276" s="74"/>
      <c r="L276" s="186"/>
      <c r="M276" s="74"/>
      <c r="N276" s="186"/>
      <c r="O276" s="90"/>
    </row>
    <row r="277" spans="1:15" ht="25.5" x14ac:dyDescent="0.2">
      <c r="A277" s="49"/>
      <c r="B277" s="112"/>
      <c r="C277" s="70"/>
      <c r="D277" s="70"/>
      <c r="E277" s="57" t="s">
        <v>33</v>
      </c>
      <c r="F277" s="46">
        <v>20</v>
      </c>
      <c r="G277" s="47">
        <v>0</v>
      </c>
      <c r="H277" s="242">
        <v>0</v>
      </c>
      <c r="I277" s="47">
        <f>G277+0</f>
        <v>0</v>
      </c>
      <c r="J277" s="242">
        <f>I277/F277*100</f>
        <v>0</v>
      </c>
      <c r="K277" s="47">
        <f>I277+0</f>
        <v>0</v>
      </c>
      <c r="L277" s="242">
        <f>K277/F277*100</f>
        <v>0</v>
      </c>
      <c r="M277" s="46">
        <f>K277+20</f>
        <v>20</v>
      </c>
      <c r="N277" s="47">
        <f>M277/F277*100</f>
        <v>100</v>
      </c>
      <c r="O277" s="90"/>
    </row>
    <row r="278" spans="1:15" ht="69" customHeight="1" x14ac:dyDescent="0.2">
      <c r="A278" s="61"/>
      <c r="B278" s="112"/>
      <c r="C278" s="104"/>
      <c r="D278" s="104"/>
      <c r="E278" s="164" t="s">
        <v>34</v>
      </c>
      <c r="F278" s="46">
        <v>0</v>
      </c>
      <c r="G278" s="158"/>
      <c r="H278" s="159"/>
      <c r="I278" s="158"/>
      <c r="J278" s="159"/>
      <c r="K278" s="158"/>
      <c r="L278" s="159"/>
      <c r="M278" s="158"/>
      <c r="N278" s="159"/>
      <c r="O278" s="90"/>
    </row>
    <row r="279" spans="1:15" ht="29.25" customHeight="1" x14ac:dyDescent="0.2">
      <c r="A279" s="243" t="s">
        <v>151</v>
      </c>
      <c r="B279" s="244"/>
      <c r="C279" s="244"/>
      <c r="D279" s="244"/>
      <c r="E279" s="244"/>
      <c r="F279" s="244"/>
      <c r="G279" s="244"/>
      <c r="H279" s="244"/>
      <c r="I279" s="244"/>
      <c r="J279" s="244"/>
      <c r="K279" s="244"/>
      <c r="L279" s="244"/>
      <c r="M279" s="244"/>
      <c r="N279" s="244"/>
      <c r="O279" s="245"/>
    </row>
    <row r="280" spans="1:15" ht="12.75" customHeight="1" x14ac:dyDescent="0.2">
      <c r="A280" s="41" t="s">
        <v>152</v>
      </c>
      <c r="B280" s="111" t="s">
        <v>153</v>
      </c>
      <c r="C280" s="67" t="s">
        <v>57</v>
      </c>
      <c r="D280" s="67" t="s">
        <v>154</v>
      </c>
      <c r="E280" s="180" t="s">
        <v>28</v>
      </c>
      <c r="F280" s="181">
        <f t="shared" ref="F280:N280" si="30">F282+F283+F284+F285+F286</f>
        <v>2091.3000000000002</v>
      </c>
      <c r="G280" s="182">
        <f t="shared" si="30"/>
        <v>522.91142000000002</v>
      </c>
      <c r="H280" s="182">
        <f t="shared" si="30"/>
        <v>25.004132357863529</v>
      </c>
      <c r="I280" s="182">
        <f t="shared" si="30"/>
        <v>1288.6182100000001</v>
      </c>
      <c r="J280" s="182">
        <f t="shared" si="30"/>
        <v>61.618046669535701</v>
      </c>
      <c r="K280" s="182">
        <f t="shared" si="30"/>
        <v>1410.0187600000002</v>
      </c>
      <c r="L280" s="182">
        <f t="shared" si="30"/>
        <v>67.423074642566831</v>
      </c>
      <c r="M280" s="182">
        <f t="shared" si="30"/>
        <v>1989.0315600000001</v>
      </c>
      <c r="N280" s="182">
        <f t="shared" si="30"/>
        <v>95.109814947640231</v>
      </c>
      <c r="O280" s="68" t="s">
        <v>116</v>
      </c>
    </row>
    <row r="281" spans="1:15" x14ac:dyDescent="0.2">
      <c r="A281" s="49"/>
      <c r="B281" s="112"/>
      <c r="C281" s="70"/>
      <c r="D281" s="70"/>
      <c r="E281" s="152" t="s">
        <v>29</v>
      </c>
      <c r="F281" s="153"/>
      <c r="G281" s="154"/>
      <c r="H281" s="154"/>
      <c r="I281" s="154"/>
      <c r="J281" s="154"/>
      <c r="K281" s="154"/>
      <c r="L281" s="154"/>
      <c r="M281" s="154"/>
      <c r="N281" s="155"/>
      <c r="O281" s="71"/>
    </row>
    <row r="282" spans="1:15" ht="25.5" x14ac:dyDescent="0.2">
      <c r="A282" s="49"/>
      <c r="B282" s="112"/>
      <c r="C282" s="70"/>
      <c r="D282" s="70"/>
      <c r="E282" s="157" t="s">
        <v>30</v>
      </c>
      <c r="F282" s="46">
        <v>0</v>
      </c>
      <c r="G282" s="184"/>
      <c r="H282" s="185"/>
      <c r="I282" s="184"/>
      <c r="J282" s="185"/>
      <c r="K282" s="184"/>
      <c r="L282" s="185"/>
      <c r="M282" s="184"/>
      <c r="N282" s="185"/>
      <c r="O282" s="71"/>
    </row>
    <row r="283" spans="1:15" ht="38.25" x14ac:dyDescent="0.2">
      <c r="A283" s="49"/>
      <c r="B283" s="112"/>
      <c r="C283" s="70"/>
      <c r="D283" s="70"/>
      <c r="E283" s="160" t="s">
        <v>31</v>
      </c>
      <c r="F283" s="46">
        <v>0</v>
      </c>
      <c r="G283" s="184"/>
      <c r="H283" s="185"/>
      <c r="I283" s="184"/>
      <c r="J283" s="185"/>
      <c r="K283" s="184"/>
      <c r="L283" s="185"/>
      <c r="M283" s="184"/>
      <c r="N283" s="185"/>
      <c r="O283" s="71"/>
    </row>
    <row r="284" spans="1:15" ht="38.25" x14ac:dyDescent="0.2">
      <c r="A284" s="49"/>
      <c r="B284" s="112"/>
      <c r="C284" s="70"/>
      <c r="D284" s="70"/>
      <c r="E284" s="164" t="s">
        <v>32</v>
      </c>
      <c r="F284" s="46">
        <v>0</v>
      </c>
      <c r="G284" s="74"/>
      <c r="H284" s="186"/>
      <c r="I284" s="74"/>
      <c r="J284" s="186"/>
      <c r="K284" s="74"/>
      <c r="L284" s="186"/>
      <c r="M284" s="74"/>
      <c r="N284" s="186"/>
      <c r="O284" s="71"/>
    </row>
    <row r="285" spans="1:15" ht="25.5" x14ac:dyDescent="0.2">
      <c r="A285" s="49"/>
      <c r="B285" s="112"/>
      <c r="C285" s="70"/>
      <c r="D285" s="70"/>
      <c r="E285" s="57" t="s">
        <v>33</v>
      </c>
      <c r="F285" s="46">
        <v>2091.3000000000002</v>
      </c>
      <c r="G285" s="47">
        <v>522.91142000000002</v>
      </c>
      <c r="H285" s="242">
        <f>G285/F285*100</f>
        <v>25.004132357863529</v>
      </c>
      <c r="I285" s="47">
        <f>G285+765.70679</f>
        <v>1288.6182100000001</v>
      </c>
      <c r="J285" s="242">
        <f>I285/F285*100</f>
        <v>61.618046669535701</v>
      </c>
      <c r="K285" s="47">
        <f>I285+121.40055</f>
        <v>1410.0187600000002</v>
      </c>
      <c r="L285" s="242">
        <f>K285/F285*100</f>
        <v>67.423074642566831</v>
      </c>
      <c r="M285" s="46">
        <f>K285+579.0128</f>
        <v>1989.0315600000001</v>
      </c>
      <c r="N285" s="60">
        <f>M285/F285*100</f>
        <v>95.109814947640231</v>
      </c>
      <c r="O285" s="71"/>
    </row>
    <row r="286" spans="1:15" ht="25.5" x14ac:dyDescent="0.2">
      <c r="A286" s="49"/>
      <c r="B286" s="187"/>
      <c r="C286" s="70"/>
      <c r="D286" s="70"/>
      <c r="E286" s="160" t="s">
        <v>34</v>
      </c>
      <c r="F286" s="73">
        <v>0</v>
      </c>
      <c r="G286" s="188"/>
      <c r="H286" s="163"/>
      <c r="I286" s="188"/>
      <c r="J286" s="163"/>
      <c r="K286" s="188"/>
      <c r="L286" s="163"/>
      <c r="M286" s="188"/>
      <c r="N286" s="163"/>
      <c r="O286" s="140"/>
    </row>
    <row r="287" spans="1:15" s="249" customFormat="1" ht="42.75" customHeight="1" x14ac:dyDescent="0.2">
      <c r="A287" s="246" t="s">
        <v>155</v>
      </c>
      <c r="B287" s="247"/>
      <c r="C287" s="247"/>
      <c r="D287" s="247"/>
      <c r="E287" s="247"/>
      <c r="F287" s="247"/>
      <c r="G287" s="247"/>
      <c r="H287" s="247"/>
      <c r="I287" s="247"/>
      <c r="J287" s="247"/>
      <c r="K287" s="247"/>
      <c r="L287" s="247"/>
      <c r="M287" s="247"/>
      <c r="N287" s="247"/>
      <c r="O287" s="248"/>
    </row>
    <row r="288" spans="1:15" s="253" customFormat="1" ht="40.5" customHeight="1" x14ac:dyDescent="0.2">
      <c r="A288" s="250" t="s">
        <v>156</v>
      </c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2"/>
    </row>
    <row r="289" spans="1:15" s="253" customFormat="1" ht="39" customHeight="1" x14ac:dyDescent="0.2">
      <c r="A289" s="250" t="s">
        <v>157</v>
      </c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2"/>
    </row>
    <row r="290" spans="1:15" s="253" customFormat="1" ht="28.5" customHeight="1" x14ac:dyDescent="0.2">
      <c r="A290" s="254" t="s">
        <v>158</v>
      </c>
      <c r="B290" s="255"/>
      <c r="C290" s="255"/>
      <c r="D290" s="255"/>
      <c r="E290" s="255"/>
      <c r="F290" s="255"/>
      <c r="G290" s="255"/>
      <c r="H290" s="255"/>
      <c r="I290" s="255"/>
      <c r="J290" s="255"/>
      <c r="K290" s="255"/>
      <c r="L290" s="255"/>
      <c r="M290" s="255"/>
      <c r="N290" s="255"/>
      <c r="O290" s="256"/>
    </row>
    <row r="291" spans="1:15" ht="12.75" customHeight="1" x14ac:dyDescent="0.2">
      <c r="A291" s="84" t="s">
        <v>159</v>
      </c>
      <c r="B291" s="219" t="s">
        <v>160</v>
      </c>
      <c r="C291" s="70" t="s">
        <v>57</v>
      </c>
      <c r="D291" s="70" t="s">
        <v>161</v>
      </c>
      <c r="E291" s="220" t="s">
        <v>28</v>
      </c>
      <c r="F291" s="181">
        <f t="shared" ref="F291:N291" si="31">F293+F294+F295+F296+F297</f>
        <v>138</v>
      </c>
      <c r="G291" s="182">
        <f t="shared" si="31"/>
        <v>26.5</v>
      </c>
      <c r="H291" s="182">
        <f t="shared" si="31"/>
        <v>19.202898550724637</v>
      </c>
      <c r="I291" s="182">
        <f t="shared" si="31"/>
        <v>29.54</v>
      </c>
      <c r="J291" s="182">
        <f t="shared" si="31"/>
        <v>21.405797101449274</v>
      </c>
      <c r="K291" s="182">
        <f t="shared" si="31"/>
        <v>95.539999999999992</v>
      </c>
      <c r="L291" s="182">
        <f t="shared" si="31"/>
        <v>69.231884057971001</v>
      </c>
      <c r="M291" s="182">
        <f t="shared" si="31"/>
        <v>89.789699999999996</v>
      </c>
      <c r="N291" s="182">
        <f t="shared" si="31"/>
        <v>65.064999999999998</v>
      </c>
      <c r="O291" s="123" t="s">
        <v>162</v>
      </c>
    </row>
    <row r="292" spans="1:15" x14ac:dyDescent="0.2">
      <c r="A292" s="49"/>
      <c r="B292" s="112"/>
      <c r="C292" s="70"/>
      <c r="D292" s="70"/>
      <c r="E292" s="152" t="s">
        <v>29</v>
      </c>
      <c r="F292" s="153"/>
      <c r="G292" s="154"/>
      <c r="H292" s="154"/>
      <c r="I292" s="154"/>
      <c r="J292" s="154"/>
      <c r="K292" s="154"/>
      <c r="L292" s="154"/>
      <c r="M292" s="154"/>
      <c r="N292" s="155"/>
      <c r="O292" s="123"/>
    </row>
    <row r="293" spans="1:15" ht="25.5" x14ac:dyDescent="0.2">
      <c r="A293" s="49"/>
      <c r="B293" s="112"/>
      <c r="C293" s="70"/>
      <c r="D293" s="70"/>
      <c r="E293" s="157" t="s">
        <v>30</v>
      </c>
      <c r="F293" s="46">
        <v>0</v>
      </c>
      <c r="G293" s="184"/>
      <c r="H293" s="185"/>
      <c r="I293" s="184"/>
      <c r="J293" s="185"/>
      <c r="K293" s="184"/>
      <c r="L293" s="185"/>
      <c r="M293" s="184"/>
      <c r="N293" s="185"/>
      <c r="O293" s="123"/>
    </row>
    <row r="294" spans="1:15" ht="38.25" x14ac:dyDescent="0.2">
      <c r="A294" s="49"/>
      <c r="B294" s="112"/>
      <c r="C294" s="70"/>
      <c r="D294" s="70"/>
      <c r="E294" s="160" t="s">
        <v>31</v>
      </c>
      <c r="F294" s="46">
        <v>0</v>
      </c>
      <c r="G294" s="184"/>
      <c r="H294" s="185"/>
      <c r="I294" s="184"/>
      <c r="J294" s="185"/>
      <c r="K294" s="184"/>
      <c r="L294" s="185"/>
      <c r="M294" s="184"/>
      <c r="N294" s="185"/>
      <c r="O294" s="123"/>
    </row>
    <row r="295" spans="1:15" ht="38.25" x14ac:dyDescent="0.2">
      <c r="A295" s="49"/>
      <c r="B295" s="112"/>
      <c r="C295" s="70"/>
      <c r="D295" s="70"/>
      <c r="E295" s="164" t="s">
        <v>32</v>
      </c>
      <c r="F295" s="46">
        <v>0</v>
      </c>
      <c r="G295" s="74"/>
      <c r="H295" s="186"/>
      <c r="I295" s="74"/>
      <c r="J295" s="186"/>
      <c r="K295" s="74"/>
      <c r="L295" s="186"/>
      <c r="M295" s="74"/>
      <c r="N295" s="186"/>
      <c r="O295" s="123"/>
    </row>
    <row r="296" spans="1:15" ht="25.5" x14ac:dyDescent="0.2">
      <c r="A296" s="49"/>
      <c r="B296" s="112"/>
      <c r="C296" s="70"/>
      <c r="D296" s="70"/>
      <c r="E296" s="57" t="s">
        <v>33</v>
      </c>
      <c r="F296" s="46">
        <v>138</v>
      </c>
      <c r="G296" s="47">
        <v>26.5</v>
      </c>
      <c r="H296" s="242">
        <f>G296/F296*100</f>
        <v>19.202898550724637</v>
      </c>
      <c r="I296" s="47">
        <f>G296+3.04</f>
        <v>29.54</v>
      </c>
      <c r="J296" s="242">
        <f>I296/F296*100</f>
        <v>21.405797101449274</v>
      </c>
      <c r="K296" s="47">
        <f>I296+66</f>
        <v>95.539999999999992</v>
      </c>
      <c r="L296" s="242">
        <f>K296/F296*100</f>
        <v>69.231884057971001</v>
      </c>
      <c r="M296" s="46">
        <f>K296+1.37-7.1203</f>
        <v>89.789699999999996</v>
      </c>
      <c r="N296" s="60">
        <f>M296/F296*100</f>
        <v>65.064999999999998</v>
      </c>
      <c r="O296" s="123"/>
    </row>
    <row r="297" spans="1:15" ht="25.5" x14ac:dyDescent="0.2">
      <c r="A297" s="61"/>
      <c r="B297" s="112"/>
      <c r="C297" s="104"/>
      <c r="D297" s="104"/>
      <c r="E297" s="164" t="s">
        <v>34</v>
      </c>
      <c r="F297" s="46">
        <v>0</v>
      </c>
      <c r="G297" s="158"/>
      <c r="H297" s="159"/>
      <c r="I297" s="158"/>
      <c r="J297" s="159"/>
      <c r="K297" s="158"/>
      <c r="L297" s="159"/>
      <c r="M297" s="158"/>
      <c r="N297" s="159"/>
      <c r="O297" s="124"/>
    </row>
    <row r="298" spans="1:15" s="259" customFormat="1" ht="54" customHeight="1" x14ac:dyDescent="0.2">
      <c r="A298" s="254" t="s">
        <v>163</v>
      </c>
      <c r="B298" s="257"/>
      <c r="C298" s="257"/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8"/>
    </row>
    <row r="299" spans="1:15" ht="12.75" customHeight="1" x14ac:dyDescent="0.2">
      <c r="A299" s="41" t="s">
        <v>164</v>
      </c>
      <c r="B299" s="111" t="s">
        <v>165</v>
      </c>
      <c r="C299" s="67" t="s">
        <v>75</v>
      </c>
      <c r="D299" s="67" t="s">
        <v>75</v>
      </c>
      <c r="E299" s="180" t="s">
        <v>28</v>
      </c>
      <c r="F299" s="181">
        <f t="shared" ref="F299:N299" si="32">F301+F302+F303+F304+F305</f>
        <v>0</v>
      </c>
      <c r="G299" s="182">
        <f t="shared" si="32"/>
        <v>0</v>
      </c>
      <c r="H299" s="182">
        <f t="shared" si="32"/>
        <v>0</v>
      </c>
      <c r="I299" s="182">
        <f t="shared" si="32"/>
        <v>0</v>
      </c>
      <c r="J299" s="182">
        <f t="shared" si="32"/>
        <v>0</v>
      </c>
      <c r="K299" s="182">
        <f t="shared" si="32"/>
        <v>0</v>
      </c>
      <c r="L299" s="182">
        <f t="shared" si="32"/>
        <v>0</v>
      </c>
      <c r="M299" s="182">
        <f t="shared" si="32"/>
        <v>0</v>
      </c>
      <c r="N299" s="182">
        <f t="shared" si="32"/>
        <v>0</v>
      </c>
      <c r="O299" s="183"/>
    </row>
    <row r="300" spans="1:15" ht="12.75" customHeight="1" x14ac:dyDescent="0.2">
      <c r="A300" s="49"/>
      <c r="B300" s="112"/>
      <c r="C300" s="70"/>
      <c r="D300" s="70"/>
      <c r="E300" s="152" t="s">
        <v>29</v>
      </c>
      <c r="F300" s="153"/>
      <c r="G300" s="154"/>
      <c r="H300" s="154"/>
      <c r="I300" s="154"/>
      <c r="J300" s="154"/>
      <c r="K300" s="154"/>
      <c r="L300" s="154"/>
      <c r="M300" s="154"/>
      <c r="N300" s="155"/>
      <c r="O300" s="183"/>
    </row>
    <row r="301" spans="1:15" ht="25.5" x14ac:dyDescent="0.2">
      <c r="A301" s="49"/>
      <c r="B301" s="112"/>
      <c r="C301" s="70"/>
      <c r="D301" s="70"/>
      <c r="E301" s="157" t="s">
        <v>30</v>
      </c>
      <c r="F301" s="46">
        <v>0</v>
      </c>
      <c r="G301" s="184"/>
      <c r="H301" s="185"/>
      <c r="I301" s="184"/>
      <c r="J301" s="185"/>
      <c r="K301" s="184"/>
      <c r="L301" s="185"/>
      <c r="M301" s="184"/>
      <c r="N301" s="185"/>
      <c r="O301" s="183"/>
    </row>
    <row r="302" spans="1:15" ht="38.25" x14ac:dyDescent="0.2">
      <c r="A302" s="49"/>
      <c r="B302" s="112"/>
      <c r="C302" s="70"/>
      <c r="D302" s="70"/>
      <c r="E302" s="160" t="s">
        <v>31</v>
      </c>
      <c r="F302" s="46">
        <v>0</v>
      </c>
      <c r="G302" s="184"/>
      <c r="H302" s="185"/>
      <c r="I302" s="184"/>
      <c r="J302" s="185"/>
      <c r="K302" s="184"/>
      <c r="L302" s="185"/>
      <c r="M302" s="184"/>
      <c r="N302" s="185"/>
      <c r="O302" s="183"/>
    </row>
    <row r="303" spans="1:15" ht="38.25" x14ac:dyDescent="0.2">
      <c r="A303" s="49"/>
      <c r="B303" s="112"/>
      <c r="C303" s="70"/>
      <c r="D303" s="70"/>
      <c r="E303" s="164" t="s">
        <v>32</v>
      </c>
      <c r="F303" s="46">
        <v>0</v>
      </c>
      <c r="G303" s="74"/>
      <c r="H303" s="186"/>
      <c r="I303" s="74"/>
      <c r="J303" s="186"/>
      <c r="K303" s="74"/>
      <c r="L303" s="186"/>
      <c r="M303" s="74"/>
      <c r="N303" s="186"/>
      <c r="O303" s="183"/>
    </row>
    <row r="304" spans="1:15" ht="25.5" x14ac:dyDescent="0.2">
      <c r="A304" s="49"/>
      <c r="B304" s="112"/>
      <c r="C304" s="70"/>
      <c r="D304" s="70"/>
      <c r="E304" s="157" t="s">
        <v>33</v>
      </c>
      <c r="F304" s="46">
        <v>0</v>
      </c>
      <c r="G304" s="47">
        <v>0</v>
      </c>
      <c r="H304" s="47">
        <v>0</v>
      </c>
      <c r="I304" s="47">
        <f>G304+0</f>
        <v>0</v>
      </c>
      <c r="J304" s="47">
        <v>0</v>
      </c>
      <c r="K304" s="47">
        <f>I304+0</f>
        <v>0</v>
      </c>
      <c r="L304" s="47">
        <v>0</v>
      </c>
      <c r="M304" s="47">
        <f>K304+0</f>
        <v>0</v>
      </c>
      <c r="N304" s="47">
        <v>0</v>
      </c>
      <c r="O304" s="183"/>
    </row>
    <row r="305" spans="1:15" ht="25.5" x14ac:dyDescent="0.2">
      <c r="A305" s="61"/>
      <c r="B305" s="112"/>
      <c r="C305" s="104"/>
      <c r="D305" s="104"/>
      <c r="E305" s="164" t="s">
        <v>34</v>
      </c>
      <c r="F305" s="46">
        <v>0</v>
      </c>
      <c r="G305" s="158"/>
      <c r="H305" s="159"/>
      <c r="I305" s="158"/>
      <c r="J305" s="159"/>
      <c r="K305" s="158"/>
      <c r="L305" s="159"/>
      <c r="M305" s="158"/>
      <c r="N305" s="159"/>
      <c r="O305" s="183"/>
    </row>
    <row r="306" spans="1:15" ht="15.75" customHeight="1" x14ac:dyDescent="0.2">
      <c r="A306" s="141"/>
      <c r="B306" s="237"/>
      <c r="C306" s="237"/>
      <c r="D306" s="237"/>
      <c r="E306" s="237"/>
      <c r="F306" s="237"/>
      <c r="G306" s="237"/>
      <c r="H306" s="237"/>
      <c r="I306" s="237"/>
      <c r="J306" s="237"/>
      <c r="K306" s="237"/>
      <c r="L306" s="237"/>
      <c r="M306" s="237"/>
      <c r="N306" s="237"/>
      <c r="O306" s="238"/>
    </row>
    <row r="307" spans="1:15" ht="12.75" customHeight="1" x14ac:dyDescent="0.2">
      <c r="A307" s="41" t="s">
        <v>166</v>
      </c>
      <c r="B307" s="111" t="s">
        <v>167</v>
      </c>
      <c r="C307" s="67" t="s">
        <v>57</v>
      </c>
      <c r="D307" s="67" t="s">
        <v>168</v>
      </c>
      <c r="E307" s="180" t="s">
        <v>28</v>
      </c>
      <c r="F307" s="181">
        <f t="shared" ref="F307:N307" si="33">F309+F310+F311+F312+F313</f>
        <v>1170.0999999999999</v>
      </c>
      <c r="G307" s="182">
        <f t="shared" si="33"/>
        <v>205.02153999999999</v>
      </c>
      <c r="H307" s="182">
        <f t="shared" si="33"/>
        <v>17.521710964874799</v>
      </c>
      <c r="I307" s="182">
        <f t="shared" si="33"/>
        <v>500.56118000000004</v>
      </c>
      <c r="J307" s="182">
        <f t="shared" si="33"/>
        <v>42.779350482864722</v>
      </c>
      <c r="K307" s="182">
        <f t="shared" si="33"/>
        <v>793.92658000000006</v>
      </c>
      <c r="L307" s="182">
        <f t="shared" si="33"/>
        <v>67.851173403982585</v>
      </c>
      <c r="M307" s="182">
        <f t="shared" si="33"/>
        <v>1162.8257400000002</v>
      </c>
      <c r="N307" s="182">
        <f t="shared" si="33"/>
        <v>99.378321510981991</v>
      </c>
      <c r="O307" s="122"/>
    </row>
    <row r="308" spans="1:15" x14ac:dyDescent="0.2">
      <c r="A308" s="49"/>
      <c r="B308" s="112"/>
      <c r="C308" s="70"/>
      <c r="D308" s="70"/>
      <c r="E308" s="152" t="s">
        <v>29</v>
      </c>
      <c r="F308" s="153"/>
      <c r="G308" s="154"/>
      <c r="H308" s="154"/>
      <c r="I308" s="154"/>
      <c r="J308" s="154"/>
      <c r="K308" s="154"/>
      <c r="L308" s="154"/>
      <c r="M308" s="154"/>
      <c r="N308" s="155"/>
      <c r="O308" s="123"/>
    </row>
    <row r="309" spans="1:15" ht="25.5" x14ac:dyDescent="0.2">
      <c r="A309" s="49"/>
      <c r="B309" s="112"/>
      <c r="C309" s="70"/>
      <c r="D309" s="70"/>
      <c r="E309" s="157" t="s">
        <v>30</v>
      </c>
      <c r="F309" s="46">
        <v>0</v>
      </c>
      <c r="G309" s="184"/>
      <c r="H309" s="185"/>
      <c r="I309" s="184"/>
      <c r="J309" s="185"/>
      <c r="K309" s="184"/>
      <c r="L309" s="185"/>
      <c r="M309" s="184"/>
      <c r="N309" s="185"/>
      <c r="O309" s="123"/>
    </row>
    <row r="310" spans="1:15" ht="38.25" x14ac:dyDescent="0.2">
      <c r="A310" s="49"/>
      <c r="B310" s="112"/>
      <c r="C310" s="70"/>
      <c r="D310" s="70"/>
      <c r="E310" s="160" t="s">
        <v>31</v>
      </c>
      <c r="F310" s="46">
        <v>0</v>
      </c>
      <c r="G310" s="184"/>
      <c r="H310" s="185"/>
      <c r="I310" s="184"/>
      <c r="J310" s="185"/>
      <c r="K310" s="184"/>
      <c r="L310" s="185"/>
      <c r="M310" s="184"/>
      <c r="N310" s="185"/>
      <c r="O310" s="123"/>
    </row>
    <row r="311" spans="1:15" ht="38.25" x14ac:dyDescent="0.2">
      <c r="A311" s="49"/>
      <c r="B311" s="112"/>
      <c r="C311" s="70"/>
      <c r="D311" s="70"/>
      <c r="E311" s="164" t="s">
        <v>32</v>
      </c>
      <c r="F311" s="46">
        <v>0</v>
      </c>
      <c r="G311" s="74"/>
      <c r="H311" s="186"/>
      <c r="I311" s="74"/>
      <c r="J311" s="186"/>
      <c r="K311" s="74"/>
      <c r="L311" s="186"/>
      <c r="M311" s="74"/>
      <c r="N311" s="186"/>
      <c r="O311" s="123"/>
    </row>
    <row r="312" spans="1:15" ht="25.5" x14ac:dyDescent="0.2">
      <c r="A312" s="49"/>
      <c r="B312" s="112"/>
      <c r="C312" s="70"/>
      <c r="D312" s="70"/>
      <c r="E312" s="157" t="s">
        <v>33</v>
      </c>
      <c r="F312" s="46">
        <f>1170+0.1</f>
        <v>1170.0999999999999</v>
      </c>
      <c r="G312" s="47">
        <v>205.02153999999999</v>
      </c>
      <c r="H312" s="47">
        <f>G312/F312*100</f>
        <v>17.521710964874799</v>
      </c>
      <c r="I312" s="47">
        <f>G312+295.53964</f>
        <v>500.56118000000004</v>
      </c>
      <c r="J312" s="47">
        <f>I312/F312*100</f>
        <v>42.779350482864722</v>
      </c>
      <c r="K312" s="47">
        <f>I312+293.3654</f>
        <v>793.92658000000006</v>
      </c>
      <c r="L312" s="47">
        <f>K312/F312*100</f>
        <v>67.851173403982585</v>
      </c>
      <c r="M312" s="47">
        <f>K312+281.82239+93.08319-6.00642</f>
        <v>1162.8257400000002</v>
      </c>
      <c r="N312" s="47">
        <f>M312/F312*100</f>
        <v>99.378321510981991</v>
      </c>
      <c r="O312" s="123"/>
    </row>
    <row r="313" spans="1:15" ht="25.5" x14ac:dyDescent="0.2">
      <c r="A313" s="61"/>
      <c r="B313" s="112"/>
      <c r="C313" s="104"/>
      <c r="D313" s="70"/>
      <c r="E313" s="164" t="s">
        <v>34</v>
      </c>
      <c r="F313" s="46">
        <v>0</v>
      </c>
      <c r="G313" s="158"/>
      <c r="H313" s="159"/>
      <c r="I313" s="158"/>
      <c r="J313" s="159"/>
      <c r="K313" s="158"/>
      <c r="L313" s="159"/>
      <c r="M313" s="158"/>
      <c r="N313" s="159"/>
      <c r="O313" s="124"/>
    </row>
    <row r="314" spans="1:15" s="227" customFormat="1" ht="26.25" customHeight="1" x14ac:dyDescent="0.2">
      <c r="A314" s="105" t="s">
        <v>169</v>
      </c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2.75" customHeight="1" x14ac:dyDescent="0.2">
      <c r="A315" s="41" t="s">
        <v>170</v>
      </c>
      <c r="B315" s="111" t="s">
        <v>171</v>
      </c>
      <c r="C315" s="67" t="s">
        <v>172</v>
      </c>
      <c r="D315" s="67" t="s">
        <v>75</v>
      </c>
      <c r="E315" s="180" t="s">
        <v>28</v>
      </c>
      <c r="F315" s="181">
        <f t="shared" ref="F315:N315" si="34">F317+F318+F319+F320+F321</f>
        <v>0</v>
      </c>
      <c r="G315" s="182">
        <f t="shared" si="34"/>
        <v>0</v>
      </c>
      <c r="H315" s="182">
        <f t="shared" si="34"/>
        <v>0</v>
      </c>
      <c r="I315" s="182">
        <f t="shared" si="34"/>
        <v>0</v>
      </c>
      <c r="J315" s="182">
        <f t="shared" si="34"/>
        <v>0</v>
      </c>
      <c r="K315" s="182">
        <f t="shared" si="34"/>
        <v>0</v>
      </c>
      <c r="L315" s="182">
        <f t="shared" si="34"/>
        <v>0</v>
      </c>
      <c r="M315" s="182">
        <f t="shared" si="34"/>
        <v>0</v>
      </c>
      <c r="N315" s="182">
        <f t="shared" si="34"/>
        <v>0</v>
      </c>
      <c r="O315" s="90"/>
    </row>
    <row r="316" spans="1:15" x14ac:dyDescent="0.2">
      <c r="A316" s="49"/>
      <c r="B316" s="112"/>
      <c r="C316" s="70"/>
      <c r="D316" s="70"/>
      <c r="E316" s="152" t="s">
        <v>29</v>
      </c>
      <c r="F316" s="153"/>
      <c r="G316" s="154"/>
      <c r="H316" s="154"/>
      <c r="I316" s="154"/>
      <c r="J316" s="154"/>
      <c r="K316" s="154"/>
      <c r="L316" s="154"/>
      <c r="M316" s="154"/>
      <c r="N316" s="155"/>
      <c r="O316" s="90"/>
    </row>
    <row r="317" spans="1:15" ht="25.5" x14ac:dyDescent="0.2">
      <c r="A317" s="49"/>
      <c r="B317" s="112"/>
      <c r="C317" s="70"/>
      <c r="D317" s="70"/>
      <c r="E317" s="157" t="s">
        <v>30</v>
      </c>
      <c r="F317" s="46">
        <v>0</v>
      </c>
      <c r="G317" s="184"/>
      <c r="H317" s="185"/>
      <c r="I317" s="184"/>
      <c r="J317" s="185"/>
      <c r="K317" s="184"/>
      <c r="L317" s="185"/>
      <c r="M317" s="184"/>
      <c r="N317" s="185"/>
      <c r="O317" s="90"/>
    </row>
    <row r="318" spans="1:15" ht="38.25" x14ac:dyDescent="0.2">
      <c r="A318" s="49"/>
      <c r="B318" s="112"/>
      <c r="C318" s="70"/>
      <c r="D318" s="70"/>
      <c r="E318" s="160" t="s">
        <v>31</v>
      </c>
      <c r="F318" s="46">
        <v>0</v>
      </c>
      <c r="G318" s="184"/>
      <c r="H318" s="185"/>
      <c r="I318" s="184"/>
      <c r="J318" s="185"/>
      <c r="K318" s="184"/>
      <c r="L318" s="185"/>
      <c r="M318" s="184"/>
      <c r="N318" s="185"/>
      <c r="O318" s="90"/>
    </row>
    <row r="319" spans="1:15" ht="38.25" x14ac:dyDescent="0.2">
      <c r="A319" s="49"/>
      <c r="B319" s="112"/>
      <c r="C319" s="70"/>
      <c r="D319" s="70"/>
      <c r="E319" s="164" t="s">
        <v>32</v>
      </c>
      <c r="F319" s="46">
        <v>0</v>
      </c>
      <c r="G319" s="74"/>
      <c r="H319" s="186"/>
      <c r="I319" s="74"/>
      <c r="J319" s="186"/>
      <c r="K319" s="74"/>
      <c r="L319" s="186"/>
      <c r="M319" s="74"/>
      <c r="N319" s="186"/>
      <c r="O319" s="90"/>
    </row>
    <row r="320" spans="1:15" ht="25.5" x14ac:dyDescent="0.2">
      <c r="A320" s="49"/>
      <c r="B320" s="112"/>
      <c r="C320" s="70"/>
      <c r="D320" s="70"/>
      <c r="E320" s="157" t="s">
        <v>33</v>
      </c>
      <c r="F320" s="46">
        <v>0</v>
      </c>
      <c r="G320" s="47">
        <v>0</v>
      </c>
      <c r="H320" s="47">
        <v>0</v>
      </c>
      <c r="I320" s="47">
        <f>G320+0</f>
        <v>0</v>
      </c>
      <c r="J320" s="47">
        <f>0</f>
        <v>0</v>
      </c>
      <c r="K320" s="47">
        <f>I320+0</f>
        <v>0</v>
      </c>
      <c r="L320" s="47">
        <f>0</f>
        <v>0</v>
      </c>
      <c r="M320" s="178">
        <f>K320+0</f>
        <v>0</v>
      </c>
      <c r="N320" s="47">
        <f>0</f>
        <v>0</v>
      </c>
      <c r="O320" s="90"/>
    </row>
    <row r="321" spans="1:15" ht="25.5" x14ac:dyDescent="0.2">
      <c r="A321" s="61"/>
      <c r="B321" s="112"/>
      <c r="C321" s="104"/>
      <c r="D321" s="104"/>
      <c r="E321" s="164" t="s">
        <v>34</v>
      </c>
      <c r="F321" s="46">
        <v>0</v>
      </c>
      <c r="G321" s="158"/>
      <c r="H321" s="159"/>
      <c r="I321" s="158"/>
      <c r="J321" s="159"/>
      <c r="K321" s="158"/>
      <c r="L321" s="159"/>
      <c r="M321" s="158"/>
      <c r="N321" s="159"/>
      <c r="O321" s="90"/>
    </row>
    <row r="322" spans="1:15" ht="15.75" customHeight="1" x14ac:dyDescent="0.2">
      <c r="A322" s="141"/>
      <c r="B322" s="237"/>
      <c r="C322" s="237"/>
      <c r="D322" s="237"/>
      <c r="E322" s="237"/>
      <c r="F322" s="237"/>
      <c r="G322" s="237"/>
      <c r="H322" s="237"/>
      <c r="I322" s="237"/>
      <c r="J322" s="237"/>
      <c r="K322" s="237"/>
      <c r="L322" s="237"/>
      <c r="M322" s="237"/>
      <c r="N322" s="237"/>
      <c r="O322" s="238"/>
    </row>
    <row r="323" spans="1:15" ht="12.75" customHeight="1" x14ac:dyDescent="0.2">
      <c r="A323" s="41" t="s">
        <v>173</v>
      </c>
      <c r="B323" s="42" t="s">
        <v>174</v>
      </c>
      <c r="C323" s="43"/>
      <c r="D323" s="44"/>
      <c r="E323" s="45" t="s">
        <v>28</v>
      </c>
      <c r="F323" s="46">
        <f t="shared" ref="F323:N323" si="35">F325+F326+F327+F328+F329</f>
        <v>3682.7</v>
      </c>
      <c r="G323" s="47">
        <f t="shared" si="35"/>
        <v>4068.2971499999999</v>
      </c>
      <c r="H323" s="47">
        <f t="shared" si="35"/>
        <v>110.47050126266056</v>
      </c>
      <c r="I323" s="47">
        <f t="shared" si="35"/>
        <v>4068.2971499999999</v>
      </c>
      <c r="J323" s="47">
        <f t="shared" si="35"/>
        <v>110.47050126266056</v>
      </c>
      <c r="K323" s="47">
        <f t="shared" si="35"/>
        <v>4068.2971499999999</v>
      </c>
      <c r="L323" s="47">
        <f t="shared" si="35"/>
        <v>110.47050126266056</v>
      </c>
      <c r="M323" s="47">
        <f t="shared" si="35"/>
        <v>3682.7</v>
      </c>
      <c r="N323" s="47">
        <f t="shared" si="35"/>
        <v>100</v>
      </c>
      <c r="O323" s="48"/>
    </row>
    <row r="324" spans="1:15" ht="21" customHeight="1" x14ac:dyDescent="0.2">
      <c r="A324" s="49"/>
      <c r="B324" s="50"/>
      <c r="C324" s="51"/>
      <c r="D324" s="52"/>
      <c r="E324" s="53" t="s">
        <v>29</v>
      </c>
      <c r="F324" s="54"/>
      <c r="G324" s="55"/>
      <c r="H324" s="55"/>
      <c r="I324" s="55"/>
      <c r="J324" s="55"/>
      <c r="K324" s="55"/>
      <c r="L324" s="55"/>
      <c r="M324" s="55"/>
      <c r="N324" s="55"/>
      <c r="O324" s="56"/>
    </row>
    <row r="325" spans="1:15" ht="25.5" x14ac:dyDescent="0.2">
      <c r="A325" s="49"/>
      <c r="B325" s="50"/>
      <c r="C325" s="51"/>
      <c r="D325" s="52"/>
      <c r="E325" s="57" t="s">
        <v>30</v>
      </c>
      <c r="F325" s="46">
        <v>0</v>
      </c>
      <c r="G325" s="47"/>
      <c r="H325" s="47"/>
      <c r="I325" s="47"/>
      <c r="J325" s="47"/>
      <c r="K325" s="47"/>
      <c r="L325" s="47"/>
      <c r="M325" s="47"/>
      <c r="N325" s="47"/>
      <c r="O325" s="56"/>
    </row>
    <row r="326" spans="1:15" ht="38.25" x14ac:dyDescent="0.2">
      <c r="A326" s="49"/>
      <c r="B326" s="50"/>
      <c r="C326" s="51"/>
      <c r="D326" s="52"/>
      <c r="E326" s="58" t="s">
        <v>31</v>
      </c>
      <c r="F326" s="46">
        <v>0</v>
      </c>
      <c r="G326" s="47"/>
      <c r="H326" s="47"/>
      <c r="I326" s="47"/>
      <c r="J326" s="47"/>
      <c r="K326" s="47"/>
      <c r="L326" s="47"/>
      <c r="M326" s="47"/>
      <c r="N326" s="47"/>
      <c r="O326" s="56"/>
    </row>
    <row r="327" spans="1:15" ht="44.25" customHeight="1" x14ac:dyDescent="0.2">
      <c r="A327" s="49"/>
      <c r="B327" s="50"/>
      <c r="C327" s="51"/>
      <c r="D327" s="52"/>
      <c r="E327" s="59" t="s">
        <v>32</v>
      </c>
      <c r="F327" s="46">
        <v>0</v>
      </c>
      <c r="G327" s="47"/>
      <c r="H327" s="47"/>
      <c r="I327" s="47"/>
      <c r="J327" s="47"/>
      <c r="K327" s="47"/>
      <c r="L327" s="47"/>
      <c r="M327" s="47"/>
      <c r="N327" s="47"/>
      <c r="O327" s="56"/>
    </row>
    <row r="328" spans="1:15" ht="25.5" x14ac:dyDescent="0.2">
      <c r="A328" s="49"/>
      <c r="B328" s="50"/>
      <c r="C328" s="51"/>
      <c r="D328" s="52"/>
      <c r="E328" s="57" t="s">
        <v>33</v>
      </c>
      <c r="F328" s="46">
        <f t="shared" ref="F328:N328" si="36">F335</f>
        <v>3682.7</v>
      </c>
      <c r="G328" s="60">
        <f t="shared" si="36"/>
        <v>4068.2971499999999</v>
      </c>
      <c r="H328" s="60">
        <f t="shared" si="36"/>
        <v>110.47050126266056</v>
      </c>
      <c r="I328" s="60">
        <f t="shared" si="36"/>
        <v>4068.2971499999999</v>
      </c>
      <c r="J328" s="60">
        <f t="shared" si="36"/>
        <v>110.47050126266056</v>
      </c>
      <c r="K328" s="60">
        <f t="shared" si="36"/>
        <v>4068.2971499999999</v>
      </c>
      <c r="L328" s="60">
        <f t="shared" si="36"/>
        <v>110.47050126266056</v>
      </c>
      <c r="M328" s="60">
        <f>M335</f>
        <v>3682.7</v>
      </c>
      <c r="N328" s="60">
        <f t="shared" si="36"/>
        <v>100</v>
      </c>
      <c r="O328" s="56"/>
    </row>
    <row r="329" spans="1:15" ht="30" customHeight="1" x14ac:dyDescent="0.2">
      <c r="A329" s="61"/>
      <c r="B329" s="62"/>
      <c r="C329" s="63"/>
      <c r="D329" s="64"/>
      <c r="E329" s="59" t="s">
        <v>34</v>
      </c>
      <c r="F329" s="46">
        <v>0</v>
      </c>
      <c r="G329" s="47"/>
      <c r="H329" s="47"/>
      <c r="I329" s="47"/>
      <c r="J329" s="47"/>
      <c r="K329" s="47"/>
      <c r="L329" s="47"/>
      <c r="M329" s="47"/>
      <c r="N329" s="47"/>
      <c r="O329" s="65"/>
    </row>
    <row r="330" spans="1:15" ht="12.75" customHeight="1" x14ac:dyDescent="0.2">
      <c r="A330" s="41" t="s">
        <v>175</v>
      </c>
      <c r="B330" s="260" t="s">
        <v>176</v>
      </c>
      <c r="C330" s="43"/>
      <c r="D330" s="44"/>
      <c r="E330" s="180" t="s">
        <v>28</v>
      </c>
      <c r="F330" s="181">
        <f t="shared" ref="F330:N330" si="37">F332+F333+F334+F335+F336</f>
        <v>3682.7</v>
      </c>
      <c r="G330" s="182">
        <f t="shared" si="37"/>
        <v>4068.2971499999999</v>
      </c>
      <c r="H330" s="182">
        <f t="shared" si="37"/>
        <v>110.47050126266056</v>
      </c>
      <c r="I330" s="182">
        <f t="shared" si="37"/>
        <v>4068.2971499999999</v>
      </c>
      <c r="J330" s="182">
        <f t="shared" si="37"/>
        <v>110.47050126266056</v>
      </c>
      <c r="K330" s="182">
        <f t="shared" si="37"/>
        <v>4068.2971499999999</v>
      </c>
      <c r="L330" s="182">
        <f t="shared" si="37"/>
        <v>110.47050126266056</v>
      </c>
      <c r="M330" s="182">
        <f t="shared" si="37"/>
        <v>3682.7</v>
      </c>
      <c r="N330" s="182">
        <f t="shared" si="37"/>
        <v>100</v>
      </c>
      <c r="O330" s="261"/>
    </row>
    <row r="331" spans="1:15" x14ac:dyDescent="0.2">
      <c r="A331" s="84"/>
      <c r="B331" s="262"/>
      <c r="C331" s="51"/>
      <c r="D331" s="52"/>
      <c r="E331" s="152" t="s">
        <v>29</v>
      </c>
      <c r="F331" s="153"/>
      <c r="G331" s="154"/>
      <c r="H331" s="154"/>
      <c r="I331" s="154"/>
      <c r="J331" s="154"/>
      <c r="K331" s="154"/>
      <c r="L331" s="154"/>
      <c r="M331" s="154"/>
      <c r="N331" s="155"/>
      <c r="O331" s="263"/>
    </row>
    <row r="332" spans="1:15" ht="25.5" x14ac:dyDescent="0.2">
      <c r="A332" s="84"/>
      <c r="B332" s="262"/>
      <c r="C332" s="51"/>
      <c r="D332" s="52"/>
      <c r="E332" s="157" t="s">
        <v>30</v>
      </c>
      <c r="F332" s="46">
        <v>0</v>
      </c>
      <c r="G332" s="184"/>
      <c r="H332" s="185"/>
      <c r="I332" s="184"/>
      <c r="J332" s="185"/>
      <c r="K332" s="184"/>
      <c r="L332" s="185"/>
      <c r="M332" s="184"/>
      <c r="N332" s="185"/>
      <c r="O332" s="263"/>
    </row>
    <row r="333" spans="1:15" ht="38.25" x14ac:dyDescent="0.2">
      <c r="A333" s="84"/>
      <c r="B333" s="262"/>
      <c r="C333" s="51"/>
      <c r="D333" s="52"/>
      <c r="E333" s="160" t="s">
        <v>31</v>
      </c>
      <c r="F333" s="46">
        <v>0</v>
      </c>
      <c r="G333" s="184"/>
      <c r="H333" s="185"/>
      <c r="I333" s="184"/>
      <c r="J333" s="185"/>
      <c r="K333" s="184"/>
      <c r="L333" s="185"/>
      <c r="M333" s="184"/>
      <c r="N333" s="185"/>
      <c r="O333" s="263"/>
    </row>
    <row r="334" spans="1:15" ht="38.25" x14ac:dyDescent="0.2">
      <c r="A334" s="84"/>
      <c r="B334" s="262"/>
      <c r="C334" s="51"/>
      <c r="D334" s="52"/>
      <c r="E334" s="164" t="s">
        <v>32</v>
      </c>
      <c r="F334" s="46">
        <v>0</v>
      </c>
      <c r="G334" s="74"/>
      <c r="H334" s="186"/>
      <c r="I334" s="74"/>
      <c r="J334" s="186"/>
      <c r="K334" s="74"/>
      <c r="L334" s="186"/>
      <c r="M334" s="74"/>
      <c r="N334" s="186"/>
      <c r="O334" s="263"/>
    </row>
    <row r="335" spans="1:15" ht="25.5" x14ac:dyDescent="0.2">
      <c r="A335" s="84"/>
      <c r="B335" s="262"/>
      <c r="C335" s="51"/>
      <c r="D335" s="52"/>
      <c r="E335" s="157" t="s">
        <v>33</v>
      </c>
      <c r="F335" s="46">
        <f t="shared" ref="F335:N335" si="38">F342+F349+F356</f>
        <v>3682.7</v>
      </c>
      <c r="G335" s="47">
        <f t="shared" si="38"/>
        <v>4068.2971499999999</v>
      </c>
      <c r="H335" s="47">
        <f t="shared" si="38"/>
        <v>110.47050126266056</v>
      </c>
      <c r="I335" s="47">
        <f t="shared" si="38"/>
        <v>4068.2971499999999</v>
      </c>
      <c r="J335" s="47">
        <f t="shared" si="38"/>
        <v>110.47050126266056</v>
      </c>
      <c r="K335" s="47">
        <f t="shared" si="38"/>
        <v>4068.2971499999999</v>
      </c>
      <c r="L335" s="47">
        <f t="shared" si="38"/>
        <v>110.47050126266056</v>
      </c>
      <c r="M335" s="47">
        <f>M342+M349+M356</f>
        <v>3682.7</v>
      </c>
      <c r="N335" s="47">
        <f t="shared" si="38"/>
        <v>100</v>
      </c>
      <c r="O335" s="263"/>
    </row>
    <row r="336" spans="1:15" ht="25.5" x14ac:dyDescent="0.2">
      <c r="A336" s="84"/>
      <c r="B336" s="264"/>
      <c r="C336" s="63"/>
      <c r="D336" s="64"/>
      <c r="E336" s="164" t="s">
        <v>34</v>
      </c>
      <c r="F336" s="46">
        <v>0</v>
      </c>
      <c r="G336" s="158"/>
      <c r="H336" s="159"/>
      <c r="I336" s="158"/>
      <c r="J336" s="159"/>
      <c r="K336" s="158"/>
      <c r="L336" s="159"/>
      <c r="M336" s="158"/>
      <c r="N336" s="159"/>
      <c r="O336" s="263"/>
    </row>
    <row r="337" spans="1:15" ht="12.75" customHeight="1" x14ac:dyDescent="0.2">
      <c r="A337" s="84"/>
      <c r="B337" s="111" t="s">
        <v>177</v>
      </c>
      <c r="C337" s="265" t="s">
        <v>75</v>
      </c>
      <c r="D337" s="265" t="s">
        <v>75</v>
      </c>
      <c r="E337" s="180" t="s">
        <v>28</v>
      </c>
      <c r="F337" s="181">
        <f t="shared" ref="F337:N337" si="39">F339+F340+F341+F342+F343</f>
        <v>0</v>
      </c>
      <c r="G337" s="182">
        <f t="shared" si="39"/>
        <v>0</v>
      </c>
      <c r="H337" s="182">
        <f t="shared" si="39"/>
        <v>0</v>
      </c>
      <c r="I337" s="182">
        <f t="shared" si="39"/>
        <v>0</v>
      </c>
      <c r="J337" s="182">
        <f t="shared" si="39"/>
        <v>0</v>
      </c>
      <c r="K337" s="182">
        <f t="shared" si="39"/>
        <v>0</v>
      </c>
      <c r="L337" s="182">
        <f t="shared" si="39"/>
        <v>0</v>
      </c>
      <c r="M337" s="182">
        <f t="shared" si="39"/>
        <v>0</v>
      </c>
      <c r="N337" s="182">
        <f t="shared" si="39"/>
        <v>0</v>
      </c>
      <c r="O337" s="263"/>
    </row>
    <row r="338" spans="1:15" x14ac:dyDescent="0.2">
      <c r="A338" s="84"/>
      <c r="B338" s="112"/>
      <c r="C338" s="266"/>
      <c r="D338" s="266"/>
      <c r="E338" s="152" t="s">
        <v>29</v>
      </c>
      <c r="F338" s="153"/>
      <c r="G338" s="154"/>
      <c r="H338" s="154"/>
      <c r="I338" s="154"/>
      <c r="J338" s="154"/>
      <c r="K338" s="154"/>
      <c r="L338" s="154"/>
      <c r="M338" s="154"/>
      <c r="N338" s="155"/>
      <c r="O338" s="263"/>
    </row>
    <row r="339" spans="1:15" ht="25.5" x14ac:dyDescent="0.2">
      <c r="A339" s="84"/>
      <c r="B339" s="112"/>
      <c r="C339" s="266"/>
      <c r="D339" s="266"/>
      <c r="E339" s="157" t="s">
        <v>30</v>
      </c>
      <c r="F339" s="46">
        <v>0</v>
      </c>
      <c r="G339" s="184"/>
      <c r="H339" s="185"/>
      <c r="I339" s="184"/>
      <c r="J339" s="185"/>
      <c r="K339" s="184"/>
      <c r="L339" s="185"/>
      <c r="M339" s="184"/>
      <c r="N339" s="185"/>
      <c r="O339" s="263"/>
    </row>
    <row r="340" spans="1:15" ht="38.25" x14ac:dyDescent="0.2">
      <c r="A340" s="84"/>
      <c r="B340" s="112"/>
      <c r="C340" s="266"/>
      <c r="D340" s="266"/>
      <c r="E340" s="160" t="s">
        <v>31</v>
      </c>
      <c r="F340" s="46">
        <v>0</v>
      </c>
      <c r="G340" s="184"/>
      <c r="H340" s="185"/>
      <c r="I340" s="184"/>
      <c r="J340" s="185"/>
      <c r="K340" s="184"/>
      <c r="L340" s="185"/>
      <c r="M340" s="184"/>
      <c r="N340" s="185"/>
      <c r="O340" s="263"/>
    </row>
    <row r="341" spans="1:15" ht="38.25" x14ac:dyDescent="0.2">
      <c r="A341" s="84"/>
      <c r="B341" s="112"/>
      <c r="C341" s="266"/>
      <c r="D341" s="266"/>
      <c r="E341" s="164" t="s">
        <v>32</v>
      </c>
      <c r="F341" s="46">
        <v>0</v>
      </c>
      <c r="G341" s="74"/>
      <c r="H341" s="186"/>
      <c r="I341" s="74"/>
      <c r="J341" s="186"/>
      <c r="K341" s="74"/>
      <c r="L341" s="186"/>
      <c r="M341" s="74"/>
      <c r="N341" s="186"/>
      <c r="O341" s="263"/>
    </row>
    <row r="342" spans="1:15" ht="25.5" x14ac:dyDescent="0.2">
      <c r="A342" s="84"/>
      <c r="B342" s="112"/>
      <c r="C342" s="266"/>
      <c r="D342" s="266"/>
      <c r="E342" s="157" t="s">
        <v>33</v>
      </c>
      <c r="F342" s="46">
        <v>0</v>
      </c>
      <c r="G342" s="47">
        <v>0</v>
      </c>
      <c r="H342" s="47">
        <v>0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263"/>
    </row>
    <row r="343" spans="1:15" ht="25.5" x14ac:dyDescent="0.2">
      <c r="A343" s="84"/>
      <c r="B343" s="112"/>
      <c r="C343" s="267"/>
      <c r="D343" s="267"/>
      <c r="E343" s="164" t="s">
        <v>34</v>
      </c>
      <c r="F343" s="46">
        <v>0</v>
      </c>
      <c r="G343" s="158"/>
      <c r="H343" s="159"/>
      <c r="I343" s="158"/>
      <c r="J343" s="159"/>
      <c r="K343" s="158"/>
      <c r="L343" s="159"/>
      <c r="M343" s="158"/>
      <c r="N343" s="159"/>
      <c r="O343" s="263"/>
    </row>
    <row r="344" spans="1:15" ht="12.75" customHeight="1" x14ac:dyDescent="0.2">
      <c r="A344" s="84"/>
      <c r="B344" s="111" t="s">
        <v>178</v>
      </c>
      <c r="C344" s="265" t="s">
        <v>75</v>
      </c>
      <c r="D344" s="265" t="s">
        <v>75</v>
      </c>
      <c r="E344" s="180" t="s">
        <v>28</v>
      </c>
      <c r="F344" s="181">
        <f t="shared" ref="F344:N344" si="40">F346+F347+F348+F349+F350</f>
        <v>0</v>
      </c>
      <c r="G344" s="182">
        <f t="shared" si="40"/>
        <v>0</v>
      </c>
      <c r="H344" s="182">
        <f t="shared" si="40"/>
        <v>0</v>
      </c>
      <c r="I344" s="182">
        <f t="shared" si="40"/>
        <v>0</v>
      </c>
      <c r="J344" s="182">
        <f t="shared" si="40"/>
        <v>0</v>
      </c>
      <c r="K344" s="182">
        <f t="shared" si="40"/>
        <v>0</v>
      </c>
      <c r="L344" s="182">
        <f t="shared" si="40"/>
        <v>0</v>
      </c>
      <c r="M344" s="182">
        <f t="shared" si="40"/>
        <v>0</v>
      </c>
      <c r="N344" s="182">
        <f t="shared" si="40"/>
        <v>0</v>
      </c>
      <c r="O344" s="263"/>
    </row>
    <row r="345" spans="1:15" x14ac:dyDescent="0.2">
      <c r="A345" s="84"/>
      <c r="B345" s="112"/>
      <c r="C345" s="266"/>
      <c r="D345" s="266"/>
      <c r="E345" s="152" t="s">
        <v>29</v>
      </c>
      <c r="F345" s="153"/>
      <c r="G345" s="154"/>
      <c r="H345" s="154"/>
      <c r="I345" s="154"/>
      <c r="J345" s="154"/>
      <c r="K345" s="154"/>
      <c r="L345" s="154"/>
      <c r="M345" s="154"/>
      <c r="N345" s="155"/>
      <c r="O345" s="263"/>
    </row>
    <row r="346" spans="1:15" ht="25.5" x14ac:dyDescent="0.2">
      <c r="A346" s="84"/>
      <c r="B346" s="112"/>
      <c r="C346" s="266"/>
      <c r="D346" s="266"/>
      <c r="E346" s="157" t="s">
        <v>30</v>
      </c>
      <c r="F346" s="46">
        <v>0</v>
      </c>
      <c r="G346" s="184"/>
      <c r="H346" s="185"/>
      <c r="I346" s="184"/>
      <c r="J346" s="185"/>
      <c r="K346" s="184"/>
      <c r="L346" s="185"/>
      <c r="M346" s="184"/>
      <c r="N346" s="185"/>
      <c r="O346" s="263"/>
    </row>
    <row r="347" spans="1:15" ht="38.25" x14ac:dyDescent="0.2">
      <c r="A347" s="84"/>
      <c r="B347" s="112"/>
      <c r="C347" s="266"/>
      <c r="D347" s="266"/>
      <c r="E347" s="160" t="s">
        <v>31</v>
      </c>
      <c r="F347" s="46">
        <v>0</v>
      </c>
      <c r="G347" s="268">
        <v>0</v>
      </c>
      <c r="H347" s="269">
        <v>0</v>
      </c>
      <c r="I347" s="268">
        <v>0</v>
      </c>
      <c r="J347" s="269">
        <v>0</v>
      </c>
      <c r="K347" s="268">
        <v>0</v>
      </c>
      <c r="L347" s="269">
        <v>0</v>
      </c>
      <c r="M347" s="268">
        <v>0</v>
      </c>
      <c r="N347" s="269">
        <v>0</v>
      </c>
      <c r="O347" s="263"/>
    </row>
    <row r="348" spans="1:15" ht="38.25" x14ac:dyDescent="0.2">
      <c r="A348" s="84"/>
      <c r="B348" s="112"/>
      <c r="C348" s="266"/>
      <c r="D348" s="266"/>
      <c r="E348" s="164" t="s">
        <v>32</v>
      </c>
      <c r="F348" s="46">
        <v>0</v>
      </c>
      <c r="G348" s="74"/>
      <c r="H348" s="186"/>
      <c r="I348" s="74"/>
      <c r="J348" s="186"/>
      <c r="K348" s="74"/>
      <c r="L348" s="186"/>
      <c r="M348" s="74"/>
      <c r="N348" s="186"/>
      <c r="O348" s="263"/>
    </row>
    <row r="349" spans="1:15" ht="25.5" x14ac:dyDescent="0.2">
      <c r="A349" s="84"/>
      <c r="B349" s="112"/>
      <c r="C349" s="266"/>
      <c r="D349" s="266"/>
      <c r="E349" s="157" t="s">
        <v>33</v>
      </c>
      <c r="F349" s="46">
        <v>0</v>
      </c>
      <c r="G349" s="47"/>
      <c r="H349" s="47"/>
      <c r="I349" s="47"/>
      <c r="J349" s="47"/>
      <c r="K349" s="47"/>
      <c r="L349" s="47"/>
      <c r="M349" s="47"/>
      <c r="N349" s="47"/>
      <c r="O349" s="263"/>
    </row>
    <row r="350" spans="1:15" ht="12.75" customHeight="1" x14ac:dyDescent="0.2">
      <c r="A350" s="84"/>
      <c r="B350" s="112"/>
      <c r="C350" s="267"/>
      <c r="D350" s="267"/>
      <c r="E350" s="164" t="s">
        <v>34</v>
      </c>
      <c r="F350" s="46">
        <v>0</v>
      </c>
      <c r="G350" s="158"/>
      <c r="H350" s="159"/>
      <c r="I350" s="158"/>
      <c r="J350" s="159"/>
      <c r="K350" s="158"/>
      <c r="L350" s="159"/>
      <c r="M350" s="158"/>
      <c r="N350" s="159"/>
      <c r="O350" s="263"/>
    </row>
    <row r="351" spans="1:15" ht="12.75" customHeight="1" x14ac:dyDescent="0.2">
      <c r="A351" s="84"/>
      <c r="B351" s="111" t="s">
        <v>179</v>
      </c>
      <c r="C351" s="67" t="s">
        <v>180</v>
      </c>
      <c r="D351" s="67" t="s">
        <v>180</v>
      </c>
      <c r="E351" s="180" t="s">
        <v>28</v>
      </c>
      <c r="F351" s="181">
        <f t="shared" ref="F351:N351" si="41">F353+F354+F355+F356+F357</f>
        <v>3682.7</v>
      </c>
      <c r="G351" s="182">
        <f t="shared" si="41"/>
        <v>4068.2971499999999</v>
      </c>
      <c r="H351" s="182">
        <f t="shared" si="41"/>
        <v>110.47050126266056</v>
      </c>
      <c r="I351" s="182">
        <f t="shared" si="41"/>
        <v>4068.2971499999999</v>
      </c>
      <c r="J351" s="182">
        <f t="shared" si="41"/>
        <v>110.47050126266056</v>
      </c>
      <c r="K351" s="182">
        <f t="shared" si="41"/>
        <v>4068.2971499999999</v>
      </c>
      <c r="L351" s="182">
        <f t="shared" si="41"/>
        <v>110.47050126266056</v>
      </c>
      <c r="M351" s="182">
        <f t="shared" si="41"/>
        <v>3682.7</v>
      </c>
      <c r="N351" s="182">
        <f t="shared" si="41"/>
        <v>100</v>
      </c>
      <c r="O351" s="263"/>
    </row>
    <row r="352" spans="1:15" x14ac:dyDescent="0.2">
      <c r="A352" s="84"/>
      <c r="B352" s="112"/>
      <c r="C352" s="70"/>
      <c r="D352" s="70"/>
      <c r="E352" s="152" t="s">
        <v>29</v>
      </c>
      <c r="F352" s="153"/>
      <c r="G352" s="154"/>
      <c r="H352" s="154"/>
      <c r="I352" s="154"/>
      <c r="J352" s="154"/>
      <c r="K352" s="154"/>
      <c r="L352" s="154"/>
      <c r="M352" s="154"/>
      <c r="N352" s="155"/>
      <c r="O352" s="263"/>
    </row>
    <row r="353" spans="1:15" ht="25.5" x14ac:dyDescent="0.2">
      <c r="A353" s="84"/>
      <c r="B353" s="112"/>
      <c r="C353" s="70"/>
      <c r="D353" s="70"/>
      <c r="E353" s="157" t="s">
        <v>30</v>
      </c>
      <c r="F353" s="46">
        <v>0</v>
      </c>
      <c r="G353" s="184"/>
      <c r="H353" s="185"/>
      <c r="I353" s="184"/>
      <c r="J353" s="185"/>
      <c r="K353" s="184"/>
      <c r="L353" s="185"/>
      <c r="M353" s="184"/>
      <c r="N353" s="185"/>
      <c r="O353" s="263"/>
    </row>
    <row r="354" spans="1:15" ht="38.25" x14ac:dyDescent="0.2">
      <c r="A354" s="84"/>
      <c r="B354" s="112"/>
      <c r="C354" s="70"/>
      <c r="D354" s="70"/>
      <c r="E354" s="160" t="s">
        <v>31</v>
      </c>
      <c r="F354" s="46">
        <v>0</v>
      </c>
      <c r="G354" s="184"/>
      <c r="H354" s="185"/>
      <c r="I354" s="184"/>
      <c r="J354" s="185"/>
      <c r="K354" s="184"/>
      <c r="L354" s="185"/>
      <c r="M354" s="184"/>
      <c r="N354" s="185"/>
      <c r="O354" s="263"/>
    </row>
    <row r="355" spans="1:15" ht="38.25" x14ac:dyDescent="0.2">
      <c r="A355" s="84"/>
      <c r="B355" s="112"/>
      <c r="C355" s="70"/>
      <c r="D355" s="70"/>
      <c r="E355" s="164" t="s">
        <v>32</v>
      </c>
      <c r="F355" s="46">
        <v>0</v>
      </c>
      <c r="G355" s="74"/>
      <c r="H355" s="186"/>
      <c r="I355" s="74"/>
      <c r="J355" s="186"/>
      <c r="K355" s="74"/>
      <c r="L355" s="186"/>
      <c r="M355" s="74"/>
      <c r="N355" s="186"/>
      <c r="O355" s="263"/>
    </row>
    <row r="356" spans="1:15" ht="25.5" x14ac:dyDescent="0.2">
      <c r="A356" s="84"/>
      <c r="B356" s="112"/>
      <c r="C356" s="70"/>
      <c r="D356" s="70"/>
      <c r="E356" s="157" t="s">
        <v>33</v>
      </c>
      <c r="F356" s="46">
        <v>3682.7</v>
      </c>
      <c r="G356" s="47">
        <f>4068.30715-0.01</f>
        <v>4068.2971499999999</v>
      </c>
      <c r="H356" s="47">
        <f>G356/F356*100</f>
        <v>110.47050126266056</v>
      </c>
      <c r="I356" s="47">
        <f>G356+0</f>
        <v>4068.2971499999999</v>
      </c>
      <c r="J356" s="47">
        <f>I356/F356*100</f>
        <v>110.47050126266056</v>
      </c>
      <c r="K356" s="47">
        <f>I356+0</f>
        <v>4068.2971499999999</v>
      </c>
      <c r="L356" s="47">
        <f>K356/F356*100</f>
        <v>110.47050126266056</v>
      </c>
      <c r="M356" s="47">
        <v>3682.7</v>
      </c>
      <c r="N356" s="46">
        <f>M356/F356*100</f>
        <v>100</v>
      </c>
      <c r="O356" s="263"/>
    </row>
    <row r="357" spans="1:15" ht="25.5" x14ac:dyDescent="0.2">
      <c r="A357" s="270"/>
      <c r="B357" s="112"/>
      <c r="C357" s="104"/>
      <c r="D357" s="104"/>
      <c r="E357" s="164" t="s">
        <v>34</v>
      </c>
      <c r="F357" s="46">
        <v>0</v>
      </c>
      <c r="G357" s="158"/>
      <c r="H357" s="159"/>
      <c r="I357" s="158"/>
      <c r="J357" s="159"/>
      <c r="K357" s="158"/>
      <c r="L357" s="159"/>
      <c r="M357" s="158"/>
      <c r="N357" s="159"/>
      <c r="O357" s="271"/>
    </row>
    <row r="358" spans="1:15" s="227" customFormat="1" ht="30" customHeight="1" x14ac:dyDescent="0.2">
      <c r="A358" s="272" t="s">
        <v>181</v>
      </c>
      <c r="B358" s="273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4"/>
    </row>
    <row r="359" spans="1:15" ht="12.75" customHeight="1" x14ac:dyDescent="0.2">
      <c r="A359" s="41" t="s">
        <v>182</v>
      </c>
      <c r="B359" s="42" t="s">
        <v>183</v>
      </c>
      <c r="C359" s="43"/>
      <c r="D359" s="44"/>
      <c r="E359" s="45" t="s">
        <v>28</v>
      </c>
      <c r="F359" s="46">
        <f t="shared" ref="F359:N359" si="42">F361+F362+F363+F364+F365</f>
        <v>0</v>
      </c>
      <c r="G359" s="47">
        <f t="shared" si="42"/>
        <v>0</v>
      </c>
      <c r="H359" s="47">
        <f t="shared" si="42"/>
        <v>0</v>
      </c>
      <c r="I359" s="47">
        <f t="shared" si="42"/>
        <v>0</v>
      </c>
      <c r="J359" s="47">
        <f t="shared" si="42"/>
        <v>0</v>
      </c>
      <c r="K359" s="47">
        <f t="shared" si="42"/>
        <v>0</v>
      </c>
      <c r="L359" s="47">
        <f t="shared" si="42"/>
        <v>0</v>
      </c>
      <c r="M359" s="47">
        <f t="shared" si="42"/>
        <v>0</v>
      </c>
      <c r="N359" s="47">
        <f t="shared" si="42"/>
        <v>0</v>
      </c>
      <c r="O359" s="48"/>
    </row>
    <row r="360" spans="1:15" ht="21" customHeight="1" x14ac:dyDescent="0.2">
      <c r="A360" s="49"/>
      <c r="B360" s="50"/>
      <c r="C360" s="51"/>
      <c r="D360" s="52"/>
      <c r="E360" s="53" t="s">
        <v>29</v>
      </c>
      <c r="F360" s="54"/>
      <c r="G360" s="55"/>
      <c r="H360" s="55"/>
      <c r="I360" s="55"/>
      <c r="J360" s="55"/>
      <c r="K360" s="55"/>
      <c r="L360" s="55"/>
      <c r="M360" s="55"/>
      <c r="N360" s="55"/>
      <c r="O360" s="56"/>
    </row>
    <row r="361" spans="1:15" ht="25.5" x14ac:dyDescent="0.2">
      <c r="A361" s="49"/>
      <c r="B361" s="50"/>
      <c r="C361" s="51"/>
      <c r="D361" s="52"/>
      <c r="E361" s="57" t="s">
        <v>30</v>
      </c>
      <c r="F361" s="46">
        <v>0</v>
      </c>
      <c r="G361" s="47"/>
      <c r="H361" s="47"/>
      <c r="I361" s="47"/>
      <c r="J361" s="47"/>
      <c r="K361" s="47"/>
      <c r="L361" s="47"/>
      <c r="M361" s="47"/>
      <c r="N361" s="47"/>
      <c r="O361" s="56"/>
    </row>
    <row r="362" spans="1:15" ht="38.25" x14ac:dyDescent="0.2">
      <c r="A362" s="49"/>
      <c r="B362" s="50"/>
      <c r="C362" s="51"/>
      <c r="D362" s="52"/>
      <c r="E362" s="58" t="s">
        <v>31</v>
      </c>
      <c r="F362" s="46">
        <v>0</v>
      </c>
      <c r="G362" s="47"/>
      <c r="H362" s="47"/>
      <c r="I362" s="47"/>
      <c r="J362" s="47"/>
      <c r="K362" s="47"/>
      <c r="L362" s="47"/>
      <c r="M362" s="47"/>
      <c r="N362" s="47"/>
      <c r="O362" s="56"/>
    </row>
    <row r="363" spans="1:15" ht="44.25" customHeight="1" x14ac:dyDescent="0.2">
      <c r="A363" s="49"/>
      <c r="B363" s="50"/>
      <c r="C363" s="51"/>
      <c r="D363" s="52"/>
      <c r="E363" s="59" t="s">
        <v>32</v>
      </c>
      <c r="F363" s="46">
        <v>0</v>
      </c>
      <c r="G363" s="47"/>
      <c r="H363" s="47"/>
      <c r="I363" s="47"/>
      <c r="J363" s="47"/>
      <c r="K363" s="47"/>
      <c r="L363" s="47"/>
      <c r="M363" s="47"/>
      <c r="N363" s="47"/>
      <c r="O363" s="56"/>
    </row>
    <row r="364" spans="1:15" ht="25.5" x14ac:dyDescent="0.2">
      <c r="A364" s="49"/>
      <c r="B364" s="50"/>
      <c r="C364" s="51"/>
      <c r="D364" s="52"/>
      <c r="E364" s="57" t="s">
        <v>33</v>
      </c>
      <c r="F364" s="46">
        <f t="shared" ref="F364:N364" si="43">F371</f>
        <v>0</v>
      </c>
      <c r="G364" s="60">
        <f t="shared" si="43"/>
        <v>0</v>
      </c>
      <c r="H364" s="60">
        <f t="shared" si="43"/>
        <v>0</v>
      </c>
      <c r="I364" s="60">
        <f t="shared" si="43"/>
        <v>0</v>
      </c>
      <c r="J364" s="60">
        <f t="shared" si="43"/>
        <v>0</v>
      </c>
      <c r="K364" s="60">
        <f t="shared" si="43"/>
        <v>0</v>
      </c>
      <c r="L364" s="60">
        <f t="shared" si="43"/>
        <v>0</v>
      </c>
      <c r="M364" s="60">
        <f>M371</f>
        <v>0</v>
      </c>
      <c r="N364" s="60">
        <f t="shared" si="43"/>
        <v>0</v>
      </c>
      <c r="O364" s="56"/>
    </row>
    <row r="365" spans="1:15" ht="30" customHeight="1" x14ac:dyDescent="0.2">
      <c r="A365" s="61"/>
      <c r="B365" s="62"/>
      <c r="C365" s="63"/>
      <c r="D365" s="64"/>
      <c r="E365" s="59" t="s">
        <v>34</v>
      </c>
      <c r="F365" s="46">
        <v>0</v>
      </c>
      <c r="G365" s="60"/>
      <c r="H365" s="60"/>
      <c r="I365" s="60"/>
      <c r="J365" s="60"/>
      <c r="K365" s="60"/>
      <c r="L365" s="60"/>
      <c r="M365" s="60"/>
      <c r="N365" s="60"/>
      <c r="O365" s="65"/>
    </row>
    <row r="366" spans="1:15" ht="12.75" customHeight="1" x14ac:dyDescent="0.2">
      <c r="A366" s="41" t="s">
        <v>184</v>
      </c>
      <c r="B366" s="111" t="s">
        <v>185</v>
      </c>
      <c r="C366" s="67" t="s">
        <v>75</v>
      </c>
      <c r="D366" s="67" t="s">
        <v>75</v>
      </c>
      <c r="E366" s="180" t="s">
        <v>28</v>
      </c>
      <c r="F366" s="181">
        <f t="shared" ref="F366:N366" si="44">F368+F369+F370+F371+F372</f>
        <v>0</v>
      </c>
      <c r="G366" s="182">
        <f t="shared" si="44"/>
        <v>0</v>
      </c>
      <c r="H366" s="182">
        <f t="shared" si="44"/>
        <v>0</v>
      </c>
      <c r="I366" s="182">
        <f t="shared" si="44"/>
        <v>0</v>
      </c>
      <c r="J366" s="182">
        <f t="shared" si="44"/>
        <v>0</v>
      </c>
      <c r="K366" s="182">
        <f t="shared" si="44"/>
        <v>0</v>
      </c>
      <c r="L366" s="182">
        <f t="shared" si="44"/>
        <v>0</v>
      </c>
      <c r="M366" s="182">
        <f t="shared" si="44"/>
        <v>0</v>
      </c>
      <c r="N366" s="182">
        <f t="shared" si="44"/>
        <v>0</v>
      </c>
      <c r="O366" s="91"/>
    </row>
    <row r="367" spans="1:15" x14ac:dyDescent="0.2">
      <c r="A367" s="49"/>
      <c r="B367" s="112"/>
      <c r="C367" s="70"/>
      <c r="D367" s="70"/>
      <c r="E367" s="152" t="s">
        <v>29</v>
      </c>
      <c r="F367" s="153"/>
      <c r="G367" s="154"/>
      <c r="H367" s="154"/>
      <c r="I367" s="154"/>
      <c r="J367" s="154"/>
      <c r="K367" s="154"/>
      <c r="L367" s="154"/>
      <c r="M367" s="154"/>
      <c r="N367" s="155"/>
      <c r="O367" s="205"/>
    </row>
    <row r="368" spans="1:15" ht="22.5" customHeight="1" x14ac:dyDescent="0.2">
      <c r="A368" s="49"/>
      <c r="B368" s="112"/>
      <c r="C368" s="70"/>
      <c r="D368" s="70"/>
      <c r="E368" s="157" t="s">
        <v>30</v>
      </c>
      <c r="F368" s="46">
        <v>0</v>
      </c>
      <c r="G368" s="184"/>
      <c r="H368" s="185"/>
      <c r="I368" s="184"/>
      <c r="J368" s="185"/>
      <c r="K368" s="184"/>
      <c r="L368" s="185"/>
      <c r="M368" s="184"/>
      <c r="N368" s="185"/>
      <c r="O368" s="205"/>
    </row>
    <row r="369" spans="1:15" ht="38.25" x14ac:dyDescent="0.2">
      <c r="A369" s="49"/>
      <c r="B369" s="112"/>
      <c r="C369" s="70"/>
      <c r="D369" s="70"/>
      <c r="E369" s="160" t="s">
        <v>31</v>
      </c>
      <c r="F369" s="46">
        <v>0</v>
      </c>
      <c r="G369" s="184"/>
      <c r="H369" s="185"/>
      <c r="I369" s="184"/>
      <c r="J369" s="185"/>
      <c r="K369" s="184"/>
      <c r="L369" s="185"/>
      <c r="M369" s="184"/>
      <c r="N369" s="185"/>
      <c r="O369" s="205"/>
    </row>
    <row r="370" spans="1:15" ht="51" customHeight="1" x14ac:dyDescent="0.2">
      <c r="A370" s="49"/>
      <c r="B370" s="112"/>
      <c r="C370" s="70"/>
      <c r="D370" s="70"/>
      <c r="E370" s="164" t="s">
        <v>32</v>
      </c>
      <c r="F370" s="46">
        <v>0</v>
      </c>
      <c r="G370" s="74"/>
      <c r="H370" s="186"/>
      <c r="I370" s="74"/>
      <c r="J370" s="186"/>
      <c r="K370" s="74"/>
      <c r="L370" s="186"/>
      <c r="M370" s="74"/>
      <c r="N370" s="186"/>
      <c r="O370" s="205"/>
    </row>
    <row r="371" spans="1:15" ht="25.5" x14ac:dyDescent="0.2">
      <c r="A371" s="49"/>
      <c r="B371" s="112"/>
      <c r="C371" s="70"/>
      <c r="D371" s="70"/>
      <c r="E371" s="157" t="s">
        <v>33</v>
      </c>
      <c r="F371" s="46">
        <v>0</v>
      </c>
      <c r="G371" s="47">
        <v>0</v>
      </c>
      <c r="H371" s="47">
        <v>0</v>
      </c>
      <c r="I371" s="47">
        <f>G371+0</f>
        <v>0</v>
      </c>
      <c r="J371" s="47">
        <v>0</v>
      </c>
      <c r="K371" s="47">
        <f>I371+0</f>
        <v>0</v>
      </c>
      <c r="L371" s="47">
        <v>0</v>
      </c>
      <c r="M371" s="47">
        <f>K371+0</f>
        <v>0</v>
      </c>
      <c r="N371" s="47">
        <v>0</v>
      </c>
      <c r="O371" s="205"/>
    </row>
    <row r="372" spans="1:15" ht="25.5" x14ac:dyDescent="0.2">
      <c r="A372" s="61"/>
      <c r="B372" s="112"/>
      <c r="C372" s="104"/>
      <c r="D372" s="104"/>
      <c r="E372" s="164" t="s">
        <v>34</v>
      </c>
      <c r="F372" s="46">
        <v>0</v>
      </c>
      <c r="G372" s="158"/>
      <c r="H372" s="159"/>
      <c r="I372" s="158"/>
      <c r="J372" s="159"/>
      <c r="K372" s="158"/>
      <c r="L372" s="159"/>
      <c r="M372" s="158"/>
      <c r="N372" s="159"/>
      <c r="O372" s="89"/>
    </row>
    <row r="373" spans="1:15" ht="15.75" customHeight="1" x14ac:dyDescent="0.2">
      <c r="A373" s="141"/>
      <c r="B373" s="237"/>
      <c r="C373" s="237"/>
      <c r="D373" s="237"/>
      <c r="E373" s="237"/>
      <c r="F373" s="237"/>
      <c r="G373" s="237"/>
      <c r="H373" s="237"/>
      <c r="I373" s="237"/>
      <c r="J373" s="237"/>
      <c r="K373" s="237"/>
      <c r="L373" s="237"/>
      <c r="M373" s="237"/>
      <c r="N373" s="237"/>
      <c r="O373" s="238"/>
    </row>
    <row r="374" spans="1:15" ht="38.25" x14ac:dyDescent="0.2">
      <c r="A374" s="202" t="s">
        <v>186</v>
      </c>
      <c r="B374" s="202"/>
      <c r="C374" s="144"/>
      <c r="D374" s="202"/>
      <c r="E374" s="147" t="s">
        <v>187</v>
      </c>
      <c r="F374" s="181">
        <f t="shared" ref="F374:N374" si="45">F376+F377+F378+F379+F380</f>
        <v>11212</v>
      </c>
      <c r="G374" s="182">
        <f t="shared" si="45"/>
        <v>6086.5327400000006</v>
      </c>
      <c r="H374" s="182">
        <f t="shared" si="45"/>
        <v>54.285878879771673</v>
      </c>
      <c r="I374" s="182">
        <f t="shared" si="45"/>
        <v>8068.7535499999994</v>
      </c>
      <c r="J374" s="182">
        <f t="shared" si="45"/>
        <v>71.965336692829112</v>
      </c>
      <c r="K374" s="182">
        <f t="shared" si="45"/>
        <v>9308.9088100000008</v>
      </c>
      <c r="L374" s="182">
        <f t="shared" si="45"/>
        <v>83.026300481626834</v>
      </c>
      <c r="M374" s="182">
        <f t="shared" si="45"/>
        <v>10602.32545</v>
      </c>
      <c r="N374" s="182">
        <f t="shared" si="45"/>
        <v>94.562303335711732</v>
      </c>
      <c r="O374" s="203"/>
    </row>
    <row r="375" spans="1:15" x14ac:dyDescent="0.2">
      <c r="A375" s="202"/>
      <c r="B375" s="202"/>
      <c r="C375" s="149"/>
      <c r="D375" s="202"/>
      <c r="E375" s="152" t="s">
        <v>29</v>
      </c>
      <c r="F375" s="153"/>
      <c r="G375" s="154"/>
      <c r="H375" s="154"/>
      <c r="I375" s="154"/>
      <c r="J375" s="154"/>
      <c r="K375" s="154"/>
      <c r="L375" s="154"/>
      <c r="M375" s="154"/>
      <c r="N375" s="155"/>
      <c r="O375" s="203"/>
    </row>
    <row r="376" spans="1:15" ht="25.5" x14ac:dyDescent="0.2">
      <c r="A376" s="202"/>
      <c r="B376" s="202"/>
      <c r="C376" s="149"/>
      <c r="D376" s="202"/>
      <c r="E376" s="157" t="s">
        <v>30</v>
      </c>
      <c r="F376" s="46">
        <f>F187+F195+F206+F216+F227+F235+F243+F251+F259+F368+F301+F309+F317+F353</f>
        <v>0</v>
      </c>
      <c r="G376" s="74"/>
      <c r="H376" s="186"/>
      <c r="I376" s="74"/>
      <c r="J376" s="186"/>
      <c r="K376" s="74"/>
      <c r="L376" s="186"/>
      <c r="M376" s="74"/>
      <c r="N376" s="186"/>
      <c r="O376" s="203"/>
    </row>
    <row r="377" spans="1:15" ht="38.25" x14ac:dyDescent="0.2">
      <c r="A377" s="202"/>
      <c r="B377" s="202"/>
      <c r="C377" s="149"/>
      <c r="D377" s="202"/>
      <c r="E377" s="160" t="s">
        <v>31</v>
      </c>
      <c r="F377" s="46">
        <f>F188+F196+F207+F217+F228+F236+F244+F252+F260+F369+F302+F310+F318+F354</f>
        <v>0</v>
      </c>
      <c r="G377" s="47"/>
      <c r="H377" s="47"/>
      <c r="I377" s="47"/>
      <c r="J377" s="47"/>
      <c r="K377" s="47"/>
      <c r="L377" s="47"/>
      <c r="M377" s="47"/>
      <c r="N377" s="47"/>
      <c r="O377" s="203"/>
    </row>
    <row r="378" spans="1:15" ht="38.25" x14ac:dyDescent="0.2">
      <c r="A378" s="202"/>
      <c r="B378" s="202"/>
      <c r="C378" s="149"/>
      <c r="D378" s="202"/>
      <c r="E378" s="164" t="s">
        <v>32</v>
      </c>
      <c r="F378" s="46">
        <f>F189+F197+F208+F218+F229+F237+F245+F253+F261+F370+F303+F311+F319+F355</f>
        <v>0</v>
      </c>
      <c r="G378" s="158"/>
      <c r="H378" s="159"/>
      <c r="I378" s="158"/>
      <c r="J378" s="159"/>
      <c r="K378" s="158"/>
      <c r="L378" s="159"/>
      <c r="M378" s="158"/>
      <c r="N378" s="159"/>
      <c r="O378" s="203"/>
    </row>
    <row r="379" spans="1:15" ht="25.5" x14ac:dyDescent="0.2">
      <c r="A379" s="202"/>
      <c r="B379" s="202"/>
      <c r="C379" s="149"/>
      <c r="D379" s="202"/>
      <c r="E379" s="157" t="s">
        <v>33</v>
      </c>
      <c r="F379" s="46">
        <f>F183+F270+F328+F364</f>
        <v>11212</v>
      </c>
      <c r="G379" s="47">
        <f>G183+G270+G328+G364</f>
        <v>6086.5327400000006</v>
      </c>
      <c r="H379" s="47">
        <f>G379/F379*100</f>
        <v>54.285878879771673</v>
      </c>
      <c r="I379" s="47">
        <f>I183+I270+I328+I364</f>
        <v>8068.7535499999994</v>
      </c>
      <c r="J379" s="47">
        <f>I379/F379*100</f>
        <v>71.965336692829112</v>
      </c>
      <c r="K379" s="47">
        <f>K183+K270+K328+K364</f>
        <v>9308.9088100000008</v>
      </c>
      <c r="L379" s="47">
        <f>K379/F379*100</f>
        <v>83.026300481626834</v>
      </c>
      <c r="M379" s="47">
        <f>M183+M270+M328+M364</f>
        <v>10602.32545</v>
      </c>
      <c r="N379" s="47">
        <f>M379/F379*100</f>
        <v>94.562303335711732</v>
      </c>
      <c r="O379" s="203"/>
    </row>
    <row r="380" spans="1:15" ht="25.5" x14ac:dyDescent="0.2">
      <c r="A380" s="204"/>
      <c r="B380" s="204"/>
      <c r="C380" s="149"/>
      <c r="D380" s="204"/>
      <c r="E380" s="160" t="s">
        <v>34</v>
      </c>
      <c r="F380" s="46">
        <f>F191+F199+F210+F220+F231+F239+F247+F255+F263+F372+F313+F321+F357</f>
        <v>0</v>
      </c>
      <c r="G380" s="161"/>
      <c r="H380" s="163"/>
      <c r="I380" s="161"/>
      <c r="J380" s="163"/>
      <c r="K380" s="161"/>
      <c r="L380" s="163"/>
      <c r="M380" s="161"/>
      <c r="N380" s="163"/>
      <c r="O380" s="203"/>
    </row>
    <row r="381" spans="1:15" ht="17.25" customHeight="1" x14ac:dyDescent="0.2">
      <c r="A381" s="37" t="s">
        <v>188</v>
      </c>
      <c r="B381" s="38"/>
      <c r="C381" s="38"/>
      <c r="D381" s="38"/>
      <c r="E381" s="38"/>
      <c r="F381" s="38"/>
      <c r="G381" s="175"/>
      <c r="H381" s="175"/>
      <c r="I381" s="175"/>
      <c r="J381" s="175"/>
      <c r="K381" s="175"/>
      <c r="L381" s="175"/>
      <c r="M381" s="175"/>
      <c r="N381" s="175"/>
      <c r="O381" s="176"/>
    </row>
    <row r="382" spans="1:15" ht="17.25" customHeight="1" x14ac:dyDescent="0.2">
      <c r="A382" s="37" t="s">
        <v>189</v>
      </c>
      <c r="B382" s="38"/>
      <c r="C382" s="38"/>
      <c r="D382" s="38"/>
      <c r="E382" s="38"/>
      <c r="F382" s="38"/>
      <c r="G382" s="39"/>
      <c r="H382" s="39"/>
      <c r="I382" s="39"/>
      <c r="J382" s="39"/>
      <c r="K382" s="39"/>
      <c r="L382" s="39"/>
      <c r="M382" s="39"/>
      <c r="N382" s="275"/>
      <c r="O382" s="176"/>
    </row>
    <row r="383" spans="1:15" ht="12.75" customHeight="1" x14ac:dyDescent="0.2">
      <c r="A383" s="41" t="s">
        <v>190</v>
      </c>
      <c r="B383" s="42" t="s">
        <v>191</v>
      </c>
      <c r="C383" s="43"/>
      <c r="D383" s="44"/>
      <c r="E383" s="45" t="s">
        <v>28</v>
      </c>
      <c r="F383" s="46">
        <f t="shared" ref="F383:N383" si="46">F385+F386+F387+F388+F389</f>
        <v>0</v>
      </c>
      <c r="G383" s="47">
        <f t="shared" si="46"/>
        <v>0</v>
      </c>
      <c r="H383" s="47">
        <f t="shared" si="46"/>
        <v>0</v>
      </c>
      <c r="I383" s="47">
        <f t="shared" si="46"/>
        <v>0</v>
      </c>
      <c r="J383" s="47">
        <f t="shared" si="46"/>
        <v>0</v>
      </c>
      <c r="K383" s="47">
        <f t="shared" si="46"/>
        <v>0</v>
      </c>
      <c r="L383" s="47">
        <f t="shared" si="46"/>
        <v>0</v>
      </c>
      <c r="M383" s="47">
        <f t="shared" si="46"/>
        <v>0</v>
      </c>
      <c r="N383" s="47">
        <f t="shared" si="46"/>
        <v>0</v>
      </c>
      <c r="O383" s="48"/>
    </row>
    <row r="384" spans="1:15" ht="21" customHeight="1" x14ac:dyDescent="0.2">
      <c r="A384" s="49"/>
      <c r="B384" s="50"/>
      <c r="C384" s="51"/>
      <c r="D384" s="52"/>
      <c r="E384" s="53" t="s">
        <v>29</v>
      </c>
      <c r="F384" s="54"/>
      <c r="G384" s="55"/>
      <c r="H384" s="55"/>
      <c r="I384" s="55"/>
      <c r="J384" s="55"/>
      <c r="K384" s="55"/>
      <c r="L384" s="55"/>
      <c r="M384" s="55"/>
      <c r="N384" s="55"/>
      <c r="O384" s="56"/>
    </row>
    <row r="385" spans="1:15" ht="25.5" x14ac:dyDescent="0.2">
      <c r="A385" s="49"/>
      <c r="B385" s="50"/>
      <c r="C385" s="51"/>
      <c r="D385" s="52"/>
      <c r="E385" s="57" t="s">
        <v>30</v>
      </c>
      <c r="F385" s="46">
        <v>0</v>
      </c>
      <c r="G385" s="47"/>
      <c r="H385" s="47"/>
      <c r="I385" s="47"/>
      <c r="J385" s="47"/>
      <c r="K385" s="47"/>
      <c r="L385" s="47"/>
      <c r="M385" s="47"/>
      <c r="N385" s="47"/>
      <c r="O385" s="56"/>
    </row>
    <row r="386" spans="1:15" ht="38.25" x14ac:dyDescent="0.2">
      <c r="A386" s="49"/>
      <c r="B386" s="50"/>
      <c r="C386" s="51"/>
      <c r="D386" s="52"/>
      <c r="E386" s="58" t="s">
        <v>31</v>
      </c>
      <c r="F386" s="46">
        <v>0</v>
      </c>
      <c r="G386" s="47"/>
      <c r="H386" s="47"/>
      <c r="I386" s="47"/>
      <c r="J386" s="47"/>
      <c r="K386" s="47"/>
      <c r="L386" s="47"/>
      <c r="M386" s="47"/>
      <c r="N386" s="47"/>
      <c r="O386" s="56"/>
    </row>
    <row r="387" spans="1:15" ht="44.25" customHeight="1" x14ac:dyDescent="0.2">
      <c r="A387" s="49"/>
      <c r="B387" s="50"/>
      <c r="C387" s="51"/>
      <c r="D387" s="52"/>
      <c r="E387" s="59" t="s">
        <v>32</v>
      </c>
      <c r="F387" s="46">
        <v>0</v>
      </c>
      <c r="G387" s="47"/>
      <c r="H387" s="47"/>
      <c r="I387" s="47"/>
      <c r="J387" s="47"/>
      <c r="K387" s="47"/>
      <c r="L387" s="47"/>
      <c r="M387" s="47"/>
      <c r="N387" s="47"/>
      <c r="O387" s="56"/>
    </row>
    <row r="388" spans="1:15" ht="25.5" x14ac:dyDescent="0.2">
      <c r="A388" s="49"/>
      <c r="B388" s="50"/>
      <c r="C388" s="51"/>
      <c r="D388" s="52"/>
      <c r="E388" s="57" t="s">
        <v>33</v>
      </c>
      <c r="F388" s="46">
        <f t="shared" ref="F388:N388" si="47">F395</f>
        <v>0</v>
      </c>
      <c r="G388" s="60">
        <f t="shared" si="47"/>
        <v>0</v>
      </c>
      <c r="H388" s="60">
        <f t="shared" si="47"/>
        <v>0</v>
      </c>
      <c r="I388" s="60">
        <f t="shared" si="47"/>
        <v>0</v>
      </c>
      <c r="J388" s="60">
        <f t="shared" si="47"/>
        <v>0</v>
      </c>
      <c r="K388" s="60">
        <f t="shared" si="47"/>
        <v>0</v>
      </c>
      <c r="L388" s="60">
        <f t="shared" si="47"/>
        <v>0</v>
      </c>
      <c r="M388" s="60">
        <f t="shared" si="47"/>
        <v>0</v>
      </c>
      <c r="N388" s="60">
        <f t="shared" si="47"/>
        <v>0</v>
      </c>
      <c r="O388" s="56"/>
    </row>
    <row r="389" spans="1:15" ht="30" customHeight="1" x14ac:dyDescent="0.2">
      <c r="A389" s="61"/>
      <c r="B389" s="62"/>
      <c r="C389" s="63"/>
      <c r="D389" s="64"/>
      <c r="E389" s="59" t="s">
        <v>34</v>
      </c>
      <c r="F389" s="46">
        <v>0</v>
      </c>
      <c r="G389" s="47"/>
      <c r="H389" s="47"/>
      <c r="I389" s="47"/>
      <c r="J389" s="47"/>
      <c r="K389" s="47"/>
      <c r="L389" s="47"/>
      <c r="M389" s="47"/>
      <c r="N389" s="47"/>
      <c r="O389" s="65"/>
    </row>
    <row r="390" spans="1:15" ht="12.75" customHeight="1" x14ac:dyDescent="0.2">
      <c r="A390" s="41" t="s">
        <v>192</v>
      </c>
      <c r="B390" s="111" t="s">
        <v>193</v>
      </c>
      <c r="C390" s="67" t="s">
        <v>75</v>
      </c>
      <c r="D390" s="67" t="s">
        <v>75</v>
      </c>
      <c r="E390" s="180" t="s">
        <v>28</v>
      </c>
      <c r="F390" s="181">
        <f t="shared" ref="F390:N390" si="48">F392+F393+F394+F395+F396</f>
        <v>0</v>
      </c>
      <c r="G390" s="182">
        <f t="shared" si="48"/>
        <v>0</v>
      </c>
      <c r="H390" s="182">
        <f t="shared" si="48"/>
        <v>0</v>
      </c>
      <c r="I390" s="182">
        <f t="shared" si="48"/>
        <v>0</v>
      </c>
      <c r="J390" s="182">
        <f t="shared" si="48"/>
        <v>0</v>
      </c>
      <c r="K390" s="182">
        <f t="shared" si="48"/>
        <v>0</v>
      </c>
      <c r="L390" s="182">
        <f t="shared" si="48"/>
        <v>0</v>
      </c>
      <c r="M390" s="182">
        <f t="shared" si="48"/>
        <v>0</v>
      </c>
      <c r="N390" s="182">
        <f t="shared" si="48"/>
        <v>0</v>
      </c>
      <c r="O390" s="90"/>
    </row>
    <row r="391" spans="1:15" x14ac:dyDescent="0.2">
      <c r="A391" s="49"/>
      <c r="B391" s="112"/>
      <c r="C391" s="70"/>
      <c r="D391" s="70"/>
      <c r="E391" s="152" t="s">
        <v>29</v>
      </c>
      <c r="F391" s="153"/>
      <c r="G391" s="154"/>
      <c r="H391" s="154"/>
      <c r="I391" s="154"/>
      <c r="J391" s="154"/>
      <c r="K391" s="154"/>
      <c r="L391" s="154"/>
      <c r="M391" s="154"/>
      <c r="N391" s="155"/>
      <c r="O391" s="90"/>
    </row>
    <row r="392" spans="1:15" ht="25.5" x14ac:dyDescent="0.2">
      <c r="A392" s="49"/>
      <c r="B392" s="112"/>
      <c r="C392" s="70"/>
      <c r="D392" s="70"/>
      <c r="E392" s="157" t="s">
        <v>30</v>
      </c>
      <c r="F392" s="46">
        <v>0</v>
      </c>
      <c r="G392" s="184"/>
      <c r="H392" s="185"/>
      <c r="I392" s="184"/>
      <c r="J392" s="185"/>
      <c r="K392" s="184"/>
      <c r="L392" s="185"/>
      <c r="M392" s="184"/>
      <c r="N392" s="185"/>
      <c r="O392" s="90"/>
    </row>
    <row r="393" spans="1:15" ht="38.25" x14ac:dyDescent="0.2">
      <c r="A393" s="49"/>
      <c r="B393" s="112"/>
      <c r="C393" s="70"/>
      <c r="D393" s="70"/>
      <c r="E393" s="160" t="s">
        <v>31</v>
      </c>
      <c r="F393" s="46">
        <v>0</v>
      </c>
      <c r="G393" s="184"/>
      <c r="H393" s="185"/>
      <c r="I393" s="184"/>
      <c r="J393" s="185"/>
      <c r="K393" s="184"/>
      <c r="L393" s="185"/>
      <c r="M393" s="184"/>
      <c r="N393" s="185"/>
      <c r="O393" s="90"/>
    </row>
    <row r="394" spans="1:15" ht="38.25" x14ac:dyDescent="0.2">
      <c r="A394" s="49"/>
      <c r="B394" s="112"/>
      <c r="C394" s="70"/>
      <c r="D394" s="70"/>
      <c r="E394" s="164" t="s">
        <v>32</v>
      </c>
      <c r="F394" s="46">
        <v>0</v>
      </c>
      <c r="G394" s="74"/>
      <c r="H394" s="186"/>
      <c r="I394" s="74"/>
      <c r="J394" s="186"/>
      <c r="K394" s="74"/>
      <c r="L394" s="186"/>
      <c r="M394" s="74"/>
      <c r="N394" s="186"/>
      <c r="O394" s="90"/>
    </row>
    <row r="395" spans="1:15" ht="25.5" x14ac:dyDescent="0.2">
      <c r="A395" s="49"/>
      <c r="B395" s="112"/>
      <c r="C395" s="70"/>
      <c r="D395" s="70"/>
      <c r="E395" s="157" t="s">
        <v>33</v>
      </c>
      <c r="F395" s="46">
        <v>0</v>
      </c>
      <c r="G395" s="47">
        <v>0</v>
      </c>
      <c r="H395" s="47">
        <v>0</v>
      </c>
      <c r="I395" s="47">
        <f>G395+0</f>
        <v>0</v>
      </c>
      <c r="J395" s="47">
        <v>0</v>
      </c>
      <c r="K395" s="47">
        <f>I395+0</f>
        <v>0</v>
      </c>
      <c r="L395" s="47">
        <v>0</v>
      </c>
      <c r="M395" s="47">
        <f>K395+0</f>
        <v>0</v>
      </c>
      <c r="N395" s="47">
        <v>0</v>
      </c>
      <c r="O395" s="90"/>
    </row>
    <row r="396" spans="1:15" ht="25.5" x14ac:dyDescent="0.2">
      <c r="A396" s="61"/>
      <c r="B396" s="112"/>
      <c r="C396" s="104"/>
      <c r="D396" s="104"/>
      <c r="E396" s="164" t="s">
        <v>34</v>
      </c>
      <c r="F396" s="46">
        <v>0</v>
      </c>
      <c r="G396" s="158"/>
      <c r="H396" s="159"/>
      <c r="I396" s="158"/>
      <c r="J396" s="159"/>
      <c r="K396" s="158"/>
      <c r="L396" s="159"/>
      <c r="M396" s="158"/>
      <c r="N396" s="159"/>
      <c r="O396" s="90"/>
    </row>
    <row r="397" spans="1:15" ht="15.75" customHeight="1" x14ac:dyDescent="0.2">
      <c r="A397" s="141"/>
      <c r="B397" s="237"/>
      <c r="C397" s="237"/>
      <c r="D397" s="237"/>
      <c r="E397" s="237"/>
      <c r="F397" s="237"/>
      <c r="G397" s="237"/>
      <c r="H397" s="237"/>
      <c r="I397" s="237"/>
      <c r="J397" s="237"/>
      <c r="K397" s="237"/>
      <c r="L397" s="237"/>
      <c r="M397" s="237"/>
      <c r="N397" s="237"/>
      <c r="O397" s="238"/>
    </row>
    <row r="398" spans="1:15" ht="38.25" x14ac:dyDescent="0.2">
      <c r="A398" s="144" t="s">
        <v>194</v>
      </c>
      <c r="B398" s="145"/>
      <c r="C398" s="276"/>
      <c r="D398" s="277"/>
      <c r="E398" s="147" t="s">
        <v>195</v>
      </c>
      <c r="F398" s="181">
        <f t="shared" ref="F398:N398" si="49">F400+F401+F402+F403+F404</f>
        <v>0</v>
      </c>
      <c r="G398" s="182">
        <f t="shared" si="49"/>
        <v>0</v>
      </c>
      <c r="H398" s="182">
        <f t="shared" si="49"/>
        <v>0</v>
      </c>
      <c r="I398" s="182">
        <f t="shared" si="49"/>
        <v>0</v>
      </c>
      <c r="J398" s="182">
        <f t="shared" si="49"/>
        <v>0</v>
      </c>
      <c r="K398" s="182">
        <f t="shared" si="49"/>
        <v>0</v>
      </c>
      <c r="L398" s="182">
        <f t="shared" si="49"/>
        <v>0</v>
      </c>
      <c r="M398" s="182">
        <f t="shared" si="49"/>
        <v>0</v>
      </c>
      <c r="N398" s="182">
        <f t="shared" si="49"/>
        <v>0</v>
      </c>
      <c r="O398" s="203"/>
    </row>
    <row r="399" spans="1:15" x14ac:dyDescent="0.2">
      <c r="A399" s="149"/>
      <c r="B399" s="150"/>
      <c r="C399" s="278"/>
      <c r="D399" s="279"/>
      <c r="E399" s="152" t="s">
        <v>29</v>
      </c>
      <c r="F399" s="153"/>
      <c r="G399" s="154"/>
      <c r="H399" s="154"/>
      <c r="I399" s="154"/>
      <c r="J399" s="154"/>
      <c r="K399" s="154"/>
      <c r="L399" s="154"/>
      <c r="M399" s="154"/>
      <c r="N399" s="155"/>
      <c r="O399" s="203"/>
    </row>
    <row r="400" spans="1:15" ht="25.5" x14ac:dyDescent="0.2">
      <c r="A400" s="149"/>
      <c r="B400" s="150"/>
      <c r="C400" s="278"/>
      <c r="D400" s="279"/>
      <c r="E400" s="157" t="s">
        <v>30</v>
      </c>
      <c r="F400" s="46">
        <f>F385</f>
        <v>0</v>
      </c>
      <c r="G400" s="74"/>
      <c r="H400" s="186"/>
      <c r="I400" s="74"/>
      <c r="J400" s="186"/>
      <c r="K400" s="74"/>
      <c r="L400" s="186"/>
      <c r="M400" s="74"/>
      <c r="N400" s="186"/>
      <c r="O400" s="203"/>
    </row>
    <row r="401" spans="1:34" ht="38.25" x14ac:dyDescent="0.2">
      <c r="A401" s="149"/>
      <c r="B401" s="150"/>
      <c r="C401" s="278"/>
      <c r="D401" s="279"/>
      <c r="E401" s="160" t="s">
        <v>31</v>
      </c>
      <c r="F401" s="46">
        <f>F386</f>
        <v>0</v>
      </c>
      <c r="G401" s="47"/>
      <c r="H401" s="47"/>
      <c r="I401" s="47"/>
      <c r="J401" s="47"/>
      <c r="K401" s="47"/>
      <c r="L401" s="47"/>
      <c r="M401" s="47"/>
      <c r="N401" s="47"/>
      <c r="O401" s="203"/>
    </row>
    <row r="402" spans="1:34" ht="38.25" x14ac:dyDescent="0.2">
      <c r="A402" s="149"/>
      <c r="B402" s="150"/>
      <c r="C402" s="278"/>
      <c r="D402" s="279"/>
      <c r="E402" s="164" t="s">
        <v>32</v>
      </c>
      <c r="F402" s="46">
        <f>F387</f>
        <v>0</v>
      </c>
      <c r="G402" s="158"/>
      <c r="H402" s="159"/>
      <c r="I402" s="158"/>
      <c r="J402" s="159"/>
      <c r="K402" s="158"/>
      <c r="L402" s="159"/>
      <c r="M402" s="158"/>
      <c r="N402" s="159"/>
      <c r="O402" s="203"/>
    </row>
    <row r="403" spans="1:34" ht="25.5" x14ac:dyDescent="0.2">
      <c r="A403" s="149"/>
      <c r="B403" s="150"/>
      <c r="C403" s="278"/>
      <c r="D403" s="279"/>
      <c r="E403" s="157" t="s">
        <v>33</v>
      </c>
      <c r="F403" s="46">
        <f>F388</f>
        <v>0</v>
      </c>
      <c r="G403" s="47">
        <f t="shared" ref="G403:N403" si="50">G388</f>
        <v>0</v>
      </c>
      <c r="H403" s="47">
        <f t="shared" si="50"/>
        <v>0</v>
      </c>
      <c r="I403" s="47">
        <f t="shared" si="50"/>
        <v>0</v>
      </c>
      <c r="J403" s="47">
        <f t="shared" si="50"/>
        <v>0</v>
      </c>
      <c r="K403" s="47">
        <f t="shared" si="50"/>
        <v>0</v>
      </c>
      <c r="L403" s="47">
        <f t="shared" si="50"/>
        <v>0</v>
      </c>
      <c r="M403" s="47">
        <f t="shared" si="50"/>
        <v>0</v>
      </c>
      <c r="N403" s="47">
        <f t="shared" si="50"/>
        <v>0</v>
      </c>
      <c r="O403" s="203"/>
    </row>
    <row r="404" spans="1:34" ht="25.5" x14ac:dyDescent="0.2">
      <c r="A404" s="168"/>
      <c r="B404" s="169"/>
      <c r="C404" s="280"/>
      <c r="D404" s="281"/>
      <c r="E404" s="160" t="s">
        <v>34</v>
      </c>
      <c r="F404" s="46">
        <f>F389</f>
        <v>0</v>
      </c>
      <c r="G404" s="171"/>
      <c r="H404" s="172"/>
      <c r="I404" s="171"/>
      <c r="J404" s="172"/>
      <c r="K404" s="171"/>
      <c r="L404" s="172"/>
      <c r="M404" s="171"/>
      <c r="N404" s="172"/>
      <c r="O404" s="203"/>
    </row>
    <row r="405" spans="1:34" x14ac:dyDescent="0.2">
      <c r="A405" s="282"/>
      <c r="B405" s="283"/>
      <c r="C405" s="284"/>
      <c r="D405" s="285"/>
      <c r="E405" s="160"/>
      <c r="F405" s="46"/>
      <c r="G405" s="188"/>
      <c r="H405" s="163"/>
      <c r="I405" s="188"/>
      <c r="J405" s="163"/>
      <c r="K405" s="188"/>
      <c r="L405" s="163"/>
      <c r="M405" s="188"/>
      <c r="N405" s="163"/>
      <c r="O405" s="286"/>
    </row>
    <row r="406" spans="1:34" ht="25.5" customHeight="1" x14ac:dyDescent="0.2">
      <c r="A406" s="287" t="s">
        <v>196</v>
      </c>
      <c r="B406" s="288"/>
      <c r="C406" s="288"/>
      <c r="D406" s="289"/>
      <c r="E406" s="290" t="s">
        <v>197</v>
      </c>
      <c r="F406" s="291">
        <f t="shared" ref="F406:N406" si="51">SUM(F408:F412)</f>
        <v>11899.9</v>
      </c>
      <c r="G406" s="292">
        <f t="shared" si="51"/>
        <v>6161.2573600000005</v>
      </c>
      <c r="H406" s="292">
        <f t="shared" si="51"/>
        <v>51.775707022748094</v>
      </c>
      <c r="I406" s="292">
        <f t="shared" si="51"/>
        <v>8164.4781699999994</v>
      </c>
      <c r="J406" s="292">
        <f t="shared" si="51"/>
        <v>68.609636803670611</v>
      </c>
      <c r="K406" s="292">
        <f t="shared" si="51"/>
        <v>9668.7176800000016</v>
      </c>
      <c r="L406" s="292">
        <f t="shared" si="51"/>
        <v>81.250411179925891</v>
      </c>
      <c r="M406" s="292">
        <f t="shared" si="51"/>
        <v>11257.26532</v>
      </c>
      <c r="N406" s="292">
        <f t="shared" si="51"/>
        <v>94.599663190446975</v>
      </c>
      <c r="O406" s="293"/>
    </row>
    <row r="407" spans="1:34" x14ac:dyDescent="0.2">
      <c r="A407" s="294"/>
      <c r="B407" s="295"/>
      <c r="C407" s="295"/>
      <c r="D407" s="296"/>
      <c r="E407" s="152" t="s">
        <v>29</v>
      </c>
      <c r="F407" s="153"/>
      <c r="G407" s="154"/>
      <c r="H407" s="155"/>
      <c r="I407" s="154"/>
      <c r="J407" s="154"/>
      <c r="K407" s="154"/>
      <c r="L407" s="154"/>
      <c r="M407" s="154"/>
      <c r="N407" s="155"/>
      <c r="O407" s="297"/>
    </row>
    <row r="408" spans="1:34" ht="25.5" x14ac:dyDescent="0.2">
      <c r="A408" s="294"/>
      <c r="B408" s="295"/>
      <c r="C408" s="295"/>
      <c r="D408" s="296"/>
      <c r="E408" s="157" t="s">
        <v>30</v>
      </c>
      <c r="F408" s="46">
        <f>F122+F171+F376</f>
        <v>0</v>
      </c>
      <c r="G408" s="158"/>
      <c r="H408" s="159"/>
      <c r="I408" s="158"/>
      <c r="J408" s="159"/>
      <c r="K408" s="158"/>
      <c r="L408" s="159"/>
      <c r="M408" s="158"/>
      <c r="N408" s="159"/>
      <c r="O408" s="293"/>
    </row>
    <row r="409" spans="1:34" ht="48.75" customHeight="1" x14ac:dyDescent="0.2">
      <c r="A409" s="294"/>
      <c r="B409" s="295"/>
      <c r="C409" s="295"/>
      <c r="D409" s="296"/>
      <c r="E409" s="164" t="s">
        <v>31</v>
      </c>
      <c r="F409" s="46">
        <f>F123+F172+F377</f>
        <v>0</v>
      </c>
      <c r="G409" s="171"/>
      <c r="H409" s="159"/>
      <c r="I409" s="171"/>
      <c r="J409" s="159"/>
      <c r="K409" s="171"/>
      <c r="L409" s="159"/>
      <c r="M409" s="171"/>
      <c r="N409" s="159"/>
      <c r="O409" s="293"/>
    </row>
    <row r="410" spans="1:34" ht="38.25" x14ac:dyDescent="0.2">
      <c r="A410" s="294"/>
      <c r="B410" s="295"/>
      <c r="C410" s="295"/>
      <c r="D410" s="296"/>
      <c r="E410" s="164" t="s">
        <v>32</v>
      </c>
      <c r="F410" s="46">
        <f>F124+F173+F378</f>
        <v>0</v>
      </c>
      <c r="G410" s="171"/>
      <c r="H410" s="159"/>
      <c r="I410" s="171"/>
      <c r="J410" s="159"/>
      <c r="K410" s="171"/>
      <c r="L410" s="159"/>
      <c r="M410" s="171"/>
      <c r="N410" s="159"/>
      <c r="O410" s="293"/>
    </row>
    <row r="411" spans="1:34" ht="25.5" x14ac:dyDescent="0.2">
      <c r="A411" s="294"/>
      <c r="B411" s="295"/>
      <c r="C411" s="295"/>
      <c r="D411" s="296"/>
      <c r="E411" s="157" t="s">
        <v>33</v>
      </c>
      <c r="F411" s="46">
        <f>F125+F174+F379+F403-0.1+0.1</f>
        <v>11899.9</v>
      </c>
      <c r="G411" s="47">
        <f>G125+G174+G379+G403+0.01</f>
        <v>6161.2573600000005</v>
      </c>
      <c r="H411" s="47">
        <f>G411/F411*100</f>
        <v>51.775707022748094</v>
      </c>
      <c r="I411" s="47">
        <f>I125+I174+I379+I403+0.01</f>
        <v>8164.4781699999994</v>
      </c>
      <c r="J411" s="47">
        <f>I411/F411*100</f>
        <v>68.609636803670611</v>
      </c>
      <c r="K411" s="47">
        <f>K125+K174+K379+K403</f>
        <v>9668.7176800000016</v>
      </c>
      <c r="L411" s="47">
        <f>K411/F411*100</f>
        <v>81.250411179925891</v>
      </c>
      <c r="M411" s="47">
        <f>M125+M174+M379+M403</f>
        <v>11257.26532</v>
      </c>
      <c r="N411" s="47">
        <f>M411/F411*100</f>
        <v>94.599663190446975</v>
      </c>
      <c r="O411" s="293"/>
    </row>
    <row r="412" spans="1:34" ht="25.5" x14ac:dyDescent="0.2">
      <c r="A412" s="298"/>
      <c r="B412" s="299"/>
      <c r="C412" s="299"/>
      <c r="D412" s="300"/>
      <c r="E412" s="164" t="s">
        <v>34</v>
      </c>
      <c r="F412" s="46">
        <f>F126+F175+F380</f>
        <v>0</v>
      </c>
      <c r="G412" s="171"/>
      <c r="H412" s="159"/>
      <c r="I412" s="171"/>
      <c r="J412" s="159"/>
      <c r="K412" s="171"/>
      <c r="L412" s="159"/>
      <c r="M412" s="171"/>
      <c r="N412" s="159"/>
      <c r="O412" s="293"/>
    </row>
    <row r="415" spans="1:34" s="307" customFormat="1" ht="15.75" customHeight="1" x14ac:dyDescent="0.25">
      <c r="A415" s="20" t="s">
        <v>198</v>
      </c>
      <c r="B415" s="301"/>
      <c r="C415" s="302" t="s">
        <v>199</v>
      </c>
      <c r="D415" s="303"/>
      <c r="E415" s="304"/>
      <c r="F415" s="305"/>
      <c r="G415" s="306"/>
      <c r="H415" s="306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</row>
    <row r="416" spans="1:34" s="307" customFormat="1" ht="15.75" x14ac:dyDescent="0.25">
      <c r="A416" s="306"/>
      <c r="B416" s="306"/>
      <c r="C416" s="11" t="s">
        <v>200</v>
      </c>
      <c r="D416" s="306"/>
      <c r="E416" s="306"/>
      <c r="F416" s="308"/>
      <c r="G416" s="306"/>
      <c r="H416" s="30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</row>
    <row r="417" spans="1:34" s="307" customFormat="1" ht="46.5" customHeight="1" x14ac:dyDescent="0.25">
      <c r="A417" s="20" t="s">
        <v>201</v>
      </c>
      <c r="B417" s="301"/>
      <c r="C417" s="309" t="s">
        <v>202</v>
      </c>
      <c r="D417" s="309"/>
      <c r="E417" s="255"/>
      <c r="F417" s="310" t="s">
        <v>199</v>
      </c>
      <c r="G417" s="311"/>
      <c r="H417" s="306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</row>
    <row r="418" spans="1:34" s="307" customFormat="1" ht="15.75" x14ac:dyDescent="0.25">
      <c r="A418" s="306"/>
      <c r="B418" s="306"/>
      <c r="C418" s="11" t="s">
        <v>203</v>
      </c>
      <c r="D418" s="306"/>
      <c r="E418" s="306"/>
      <c r="F418" s="308"/>
      <c r="G418" s="306"/>
      <c r="H418" s="306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</row>
    <row r="419" spans="1:34" s="307" customFormat="1" ht="15.75" x14ac:dyDescent="0.25">
      <c r="A419" s="306"/>
      <c r="B419" s="306"/>
      <c r="C419" s="11"/>
      <c r="D419" s="306"/>
      <c r="E419" s="306"/>
      <c r="F419" s="308"/>
      <c r="G419" s="306"/>
      <c r="H419" s="306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</row>
    <row r="420" spans="1:34" s="307" customFormat="1" ht="15.75" x14ac:dyDescent="0.25">
      <c r="A420" s="11"/>
      <c r="B420" s="11" t="s">
        <v>204</v>
      </c>
      <c r="C420" s="302" t="s">
        <v>205</v>
      </c>
      <c r="D420" s="302"/>
      <c r="E420" s="11"/>
      <c r="F420" s="10"/>
      <c r="G420" s="11"/>
      <c r="H420" s="306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</row>
    <row r="421" spans="1:34" s="307" customFormat="1" ht="15.75" x14ac:dyDescent="0.25">
      <c r="A421" s="11"/>
      <c r="B421" s="11"/>
      <c r="C421" s="11"/>
      <c r="D421" s="11"/>
      <c r="E421" s="11"/>
      <c r="F421" s="10"/>
      <c r="G421" s="11"/>
      <c r="H421" s="306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</row>
    <row r="422" spans="1:34" s="307" customFormat="1" ht="15.75" customHeight="1" x14ac:dyDescent="0.25">
      <c r="A422" s="20" t="s">
        <v>206</v>
      </c>
      <c r="B422" s="20"/>
      <c r="C422" s="20"/>
      <c r="D422" s="302" t="s">
        <v>207</v>
      </c>
      <c r="E422" s="312"/>
      <c r="F422" s="10"/>
      <c r="G422" s="11"/>
      <c r="H422" s="306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  <row r="423" spans="1:34" s="307" customFormat="1" ht="15.75" x14ac:dyDescent="0.25">
      <c r="A423" s="20"/>
      <c r="B423" s="20"/>
      <c r="C423" s="20"/>
      <c r="D423" s="11" t="s">
        <v>208</v>
      </c>
      <c r="E423" s="11"/>
      <c r="F423" s="10"/>
      <c r="G423" s="11"/>
      <c r="H423" s="306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</row>
    <row r="424" spans="1:34" s="307" customFormat="1" ht="15.75" x14ac:dyDescent="0.25">
      <c r="A424" s="11"/>
      <c r="B424" s="11"/>
      <c r="C424" s="11"/>
      <c r="D424" s="11"/>
      <c r="E424" s="11"/>
      <c r="F424" s="10"/>
      <c r="G424" s="11"/>
      <c r="H424" s="306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</row>
  </sheetData>
  <mergeCells count="283">
    <mergeCell ref="A417:B417"/>
    <mergeCell ref="C417:E417"/>
    <mergeCell ref="F417:G417"/>
    <mergeCell ref="A422:C423"/>
    <mergeCell ref="A397:O397"/>
    <mergeCell ref="A398:D404"/>
    <mergeCell ref="O398:O404"/>
    <mergeCell ref="A406:D412"/>
    <mergeCell ref="O406:O412"/>
    <mergeCell ref="A415:B415"/>
    <mergeCell ref="A382:O382"/>
    <mergeCell ref="A383:A389"/>
    <mergeCell ref="B383:D389"/>
    <mergeCell ref="O383:O389"/>
    <mergeCell ref="A390:A396"/>
    <mergeCell ref="B390:B396"/>
    <mergeCell ref="C390:C396"/>
    <mergeCell ref="D390:D396"/>
    <mergeCell ref="O390:O396"/>
    <mergeCell ref="A373:O373"/>
    <mergeCell ref="A374:B380"/>
    <mergeCell ref="C374:C380"/>
    <mergeCell ref="D374:D380"/>
    <mergeCell ref="O374:O380"/>
    <mergeCell ref="A381:O381"/>
    <mergeCell ref="A358:O358"/>
    <mergeCell ref="A359:A365"/>
    <mergeCell ref="B359:D365"/>
    <mergeCell ref="O359:O365"/>
    <mergeCell ref="A366:A372"/>
    <mergeCell ref="B366:B372"/>
    <mergeCell ref="C366:C372"/>
    <mergeCell ref="D366:D372"/>
    <mergeCell ref="O366:O372"/>
    <mergeCell ref="B344:B350"/>
    <mergeCell ref="C344:C350"/>
    <mergeCell ref="D344:D350"/>
    <mergeCell ref="B351:B357"/>
    <mergeCell ref="C351:C357"/>
    <mergeCell ref="D351:D357"/>
    <mergeCell ref="A322:O322"/>
    <mergeCell ref="A323:A329"/>
    <mergeCell ref="B323:D329"/>
    <mergeCell ref="O323:O329"/>
    <mergeCell ref="A330:A357"/>
    <mergeCell ref="B330:D336"/>
    <mergeCell ref="O330:O357"/>
    <mergeCell ref="B337:B343"/>
    <mergeCell ref="C337:C343"/>
    <mergeCell ref="D337:D343"/>
    <mergeCell ref="A314:O314"/>
    <mergeCell ref="A315:A321"/>
    <mergeCell ref="B315:B321"/>
    <mergeCell ref="C315:C321"/>
    <mergeCell ref="D315:D321"/>
    <mergeCell ref="O315:O321"/>
    <mergeCell ref="A306:O306"/>
    <mergeCell ref="A307:A313"/>
    <mergeCell ref="B307:B313"/>
    <mergeCell ref="C307:C313"/>
    <mergeCell ref="D307:D313"/>
    <mergeCell ref="O307:O313"/>
    <mergeCell ref="A298:O298"/>
    <mergeCell ref="A299:A305"/>
    <mergeCell ref="B299:B305"/>
    <mergeCell ref="C299:C305"/>
    <mergeCell ref="D299:D305"/>
    <mergeCell ref="O299:O305"/>
    <mergeCell ref="A287:O287"/>
    <mergeCell ref="A288:O288"/>
    <mergeCell ref="A289:O289"/>
    <mergeCell ref="A290:O290"/>
    <mergeCell ref="A291:A297"/>
    <mergeCell ref="B291:B297"/>
    <mergeCell ref="C291:C297"/>
    <mergeCell ref="D291:D297"/>
    <mergeCell ref="O291:O297"/>
    <mergeCell ref="A279:O279"/>
    <mergeCell ref="A280:A286"/>
    <mergeCell ref="B280:B286"/>
    <mergeCell ref="C280:C286"/>
    <mergeCell ref="D280:D286"/>
    <mergeCell ref="O280:O286"/>
    <mergeCell ref="A264:O264"/>
    <mergeCell ref="A265:A271"/>
    <mergeCell ref="B265:D271"/>
    <mergeCell ref="O265:O271"/>
    <mergeCell ref="A272:A278"/>
    <mergeCell ref="B272:B278"/>
    <mergeCell ref="C272:C278"/>
    <mergeCell ref="D272:D278"/>
    <mergeCell ref="O272:O278"/>
    <mergeCell ref="A256:O256"/>
    <mergeCell ref="A257:A263"/>
    <mergeCell ref="B257:B263"/>
    <mergeCell ref="C257:C263"/>
    <mergeCell ref="D257:D263"/>
    <mergeCell ref="O257:O263"/>
    <mergeCell ref="A248:O248"/>
    <mergeCell ref="A249:A255"/>
    <mergeCell ref="B249:B255"/>
    <mergeCell ref="C249:C255"/>
    <mergeCell ref="D249:D255"/>
    <mergeCell ref="O249:O255"/>
    <mergeCell ref="A240:O240"/>
    <mergeCell ref="A241:A247"/>
    <mergeCell ref="B241:B247"/>
    <mergeCell ref="C241:C247"/>
    <mergeCell ref="D241:D247"/>
    <mergeCell ref="O241:O247"/>
    <mergeCell ref="A232:O232"/>
    <mergeCell ref="A233:A239"/>
    <mergeCell ref="B233:B239"/>
    <mergeCell ref="C233:C239"/>
    <mergeCell ref="D233:D239"/>
    <mergeCell ref="O233:O239"/>
    <mergeCell ref="A221:O221"/>
    <mergeCell ref="A222:O222"/>
    <mergeCell ref="A223:O223"/>
    <mergeCell ref="A224:O224"/>
    <mergeCell ref="A225:A231"/>
    <mergeCell ref="B225:B231"/>
    <mergeCell ref="C225:C231"/>
    <mergeCell ref="D225:D231"/>
    <mergeCell ref="O225:O231"/>
    <mergeCell ref="A211:O211"/>
    <mergeCell ref="A212:O212"/>
    <mergeCell ref="A213:O213"/>
    <mergeCell ref="A214:A220"/>
    <mergeCell ref="B214:B220"/>
    <mergeCell ref="C214:C220"/>
    <mergeCell ref="D214:D220"/>
    <mergeCell ref="O214:O220"/>
    <mergeCell ref="A200:O200"/>
    <mergeCell ref="A201:O201"/>
    <mergeCell ref="A202:O202"/>
    <mergeCell ref="A203:O203"/>
    <mergeCell ref="A204:A210"/>
    <mergeCell ref="B204:B210"/>
    <mergeCell ref="C204:C210"/>
    <mergeCell ref="D204:D210"/>
    <mergeCell ref="O204:O210"/>
    <mergeCell ref="A192:O192"/>
    <mergeCell ref="A193:A199"/>
    <mergeCell ref="B193:B199"/>
    <mergeCell ref="C193:C199"/>
    <mergeCell ref="D193:D199"/>
    <mergeCell ref="O193:O199"/>
    <mergeCell ref="A177:O177"/>
    <mergeCell ref="A178:A184"/>
    <mergeCell ref="B178:D184"/>
    <mergeCell ref="O178:O184"/>
    <mergeCell ref="A185:A191"/>
    <mergeCell ref="B185:B191"/>
    <mergeCell ref="C185:C191"/>
    <mergeCell ref="D185:D191"/>
    <mergeCell ref="O185:O191"/>
    <mergeCell ref="A168:O168"/>
    <mergeCell ref="A169:B175"/>
    <mergeCell ref="C169:C175"/>
    <mergeCell ref="D169:D175"/>
    <mergeCell ref="O169:O175"/>
    <mergeCell ref="A176:O176"/>
    <mergeCell ref="A160:O160"/>
    <mergeCell ref="A161:A167"/>
    <mergeCell ref="B161:B167"/>
    <mergeCell ref="C161:C167"/>
    <mergeCell ref="D161:D167"/>
    <mergeCell ref="O161:O167"/>
    <mergeCell ref="A152:O152"/>
    <mergeCell ref="A153:A159"/>
    <mergeCell ref="B153:B159"/>
    <mergeCell ref="C153:C159"/>
    <mergeCell ref="D153:D159"/>
    <mergeCell ref="O153:O159"/>
    <mergeCell ref="A144:O144"/>
    <mergeCell ref="A145:A151"/>
    <mergeCell ref="B145:B151"/>
    <mergeCell ref="C145:C151"/>
    <mergeCell ref="D145:D151"/>
    <mergeCell ref="O145:O151"/>
    <mergeCell ref="A136:A142"/>
    <mergeCell ref="B136:B142"/>
    <mergeCell ref="C136:C142"/>
    <mergeCell ref="D136:D142"/>
    <mergeCell ref="O136:O142"/>
    <mergeCell ref="A143:O143"/>
    <mergeCell ref="A119:O119"/>
    <mergeCell ref="A120:D126"/>
    <mergeCell ref="O120:O126"/>
    <mergeCell ref="A127:O127"/>
    <mergeCell ref="A128:O128"/>
    <mergeCell ref="A129:A135"/>
    <mergeCell ref="B129:D135"/>
    <mergeCell ref="O129:O135"/>
    <mergeCell ref="A110:O110"/>
    <mergeCell ref="A111:O111"/>
    <mergeCell ref="A112:A118"/>
    <mergeCell ref="B112:B118"/>
    <mergeCell ref="C112:C118"/>
    <mergeCell ref="D112:D118"/>
    <mergeCell ref="O112:O118"/>
    <mergeCell ref="A102:O102"/>
    <mergeCell ref="A103:A109"/>
    <mergeCell ref="B103:B109"/>
    <mergeCell ref="C103:C109"/>
    <mergeCell ref="D103:D109"/>
    <mergeCell ref="O103:O109"/>
    <mergeCell ref="A94:O94"/>
    <mergeCell ref="A95:A101"/>
    <mergeCell ref="B95:B101"/>
    <mergeCell ref="C95:C101"/>
    <mergeCell ref="D95:D101"/>
    <mergeCell ref="O95:O101"/>
    <mergeCell ref="A86:O86"/>
    <mergeCell ref="A87:A93"/>
    <mergeCell ref="B87:B93"/>
    <mergeCell ref="C87:C93"/>
    <mergeCell ref="D87:D93"/>
    <mergeCell ref="O87:O93"/>
    <mergeCell ref="A78:O78"/>
    <mergeCell ref="A79:A85"/>
    <mergeCell ref="B79:B85"/>
    <mergeCell ref="C79:C85"/>
    <mergeCell ref="D79:D85"/>
    <mergeCell ref="O79:O85"/>
    <mergeCell ref="A70:O70"/>
    <mergeCell ref="A71:A77"/>
    <mergeCell ref="B71:B77"/>
    <mergeCell ref="C71:C77"/>
    <mergeCell ref="D71:D77"/>
    <mergeCell ref="O71:O77"/>
    <mergeCell ref="A62:O62"/>
    <mergeCell ref="A63:A69"/>
    <mergeCell ref="B63:B69"/>
    <mergeCell ref="C63:C69"/>
    <mergeCell ref="D63:D69"/>
    <mergeCell ref="O63:O69"/>
    <mergeCell ref="A53:O53"/>
    <mergeCell ref="A54:O54"/>
    <mergeCell ref="A55:A61"/>
    <mergeCell ref="B55:B61"/>
    <mergeCell ref="C55:C61"/>
    <mergeCell ref="D55:D61"/>
    <mergeCell ref="O55:O61"/>
    <mergeCell ref="A44:O44"/>
    <mergeCell ref="A45:O45"/>
    <mergeCell ref="A46:A52"/>
    <mergeCell ref="B46:B52"/>
    <mergeCell ref="C46:C52"/>
    <mergeCell ref="D46:D52"/>
    <mergeCell ref="O46:O52"/>
    <mergeCell ref="A35:O35"/>
    <mergeCell ref="A36:O36"/>
    <mergeCell ref="A37:A43"/>
    <mergeCell ref="B37:B43"/>
    <mergeCell ref="C37:C43"/>
    <mergeCell ref="D37:D43"/>
    <mergeCell ref="O37:O43"/>
    <mergeCell ref="A27:A33"/>
    <mergeCell ref="B27:B33"/>
    <mergeCell ref="C27:C33"/>
    <mergeCell ref="D27:D33"/>
    <mergeCell ref="O27:O33"/>
    <mergeCell ref="A34:O34"/>
    <mergeCell ref="M14:N15"/>
    <mergeCell ref="O14:O16"/>
    <mergeCell ref="A17:O17"/>
    <mergeCell ref="A18:O18"/>
    <mergeCell ref="A19:O19"/>
    <mergeCell ref="A20:A26"/>
    <mergeCell ref="B20:D26"/>
    <mergeCell ref="O20:O26"/>
    <mergeCell ref="B10:N10"/>
    <mergeCell ref="P10:AH10"/>
    <mergeCell ref="A14:A16"/>
    <mergeCell ref="B14:B16"/>
    <mergeCell ref="C14:D15"/>
    <mergeCell ref="E14:E16"/>
    <mergeCell ref="F14:F16"/>
    <mergeCell ref="G14:H15"/>
    <mergeCell ref="I14:J15"/>
    <mergeCell ref="K14:L15"/>
  </mergeCells>
  <pageMargins left="0.35433070866141736" right="0.15748031496062992" top="0.35433070866141736" bottom="0.3149606299212598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Отчёт за 4 кв. 2017</vt:lpstr>
      <vt:lpstr>'Отчёт за 4 кв. 2017'!Заголовки_для_печати</vt:lpstr>
      <vt:lpstr>'Отчёт за 4 кв. 2017'!Область_печати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2018-03-12T12:46:26Z</dcterms:created>
  <dcterms:modified xsi:type="dcterms:W3CDTF">2018-03-12T12:47:32Z</dcterms:modified>
</cp:coreProperties>
</file>