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firstSheet="7" activeTab="8"/>
  </bookViews>
  <sheets>
    <sheet name="Отчёт за 4 кв. 2017" sheetId="38" r:id="rId1"/>
    <sheet name="4 кв. 2017" sheetId="39" r:id="rId2"/>
    <sheet name="Отчёт за 1 кв. 2018" sheetId="40" r:id="rId3"/>
    <sheet name="1 кв. 2018" sheetId="41" r:id="rId4"/>
    <sheet name="Отчёт за 2 кв. 2018" sheetId="42" r:id="rId5"/>
    <sheet name="2 кв. 2018" sheetId="43" r:id="rId6"/>
    <sheet name="Отчёт за 3 кв. 2018 на 27.09.18" sheetId="44" r:id="rId7"/>
    <sheet name="3 кв. 2018 на 27.09.18" sheetId="45" r:id="rId8"/>
    <sheet name="Отчёт за 3 кв. 2018" sheetId="46" r:id="rId9"/>
    <sheet name="3 кв. 2018" sheetId="47" r:id="rId10"/>
  </sheets>
  <definedNames>
    <definedName name="_xlnm.Print_Titles" localSheetId="2">'Отчёт за 1 кв. 2018'!$14:$16</definedName>
    <definedName name="_xlnm.Print_Titles" localSheetId="4">'Отчёт за 2 кв. 2018'!$14:$16</definedName>
    <definedName name="_xlnm.Print_Titles" localSheetId="8">'Отчёт за 3 кв. 2018'!$14:$16</definedName>
    <definedName name="_xlnm.Print_Titles" localSheetId="6">'Отчёт за 3 кв. 2018 на 27.09.18'!$14:$16</definedName>
    <definedName name="_xlnm.Print_Titles" localSheetId="0">'Отчёт за 4 кв. 2017'!$14:$16</definedName>
    <definedName name="_xlnm.Print_Area" localSheetId="2">'Отчёт за 1 кв. 2018'!$A$1:$O$173</definedName>
    <definedName name="_xlnm.Print_Area" localSheetId="4">'Отчёт за 2 кв. 2018'!$A$1:$O$184</definedName>
    <definedName name="_xlnm.Print_Area" localSheetId="8">'Отчёт за 3 кв. 2018'!$A$1:$O$201</definedName>
    <definedName name="_xlnm.Print_Area" localSheetId="6">'Отчёт за 3 кв. 2018 на 27.09.18'!$A$1:$O$192</definedName>
    <definedName name="_xlnm.Print_Area" localSheetId="0">'Отчёт за 4 кв. 2017'!$A$1:$O$423</definedName>
  </definedNames>
  <calcPr calcId="124519" refMode="R1C1"/>
</workbook>
</file>

<file path=xl/calcChain.xml><?xml version="1.0" encoding="utf-8"?>
<calcChain xmlns="http://schemas.openxmlformats.org/spreadsheetml/2006/main">
  <c r="M37" i="47"/>
  <c r="P38"/>
  <c r="P37"/>
  <c r="O37"/>
  <c r="N37"/>
  <c r="L37"/>
  <c r="K37"/>
  <c r="J37"/>
  <c r="I37"/>
  <c r="H37"/>
  <c r="G37"/>
  <c r="F37"/>
  <c r="E37"/>
  <c r="D37"/>
  <c r="C37"/>
  <c r="B37"/>
  <c r="A37"/>
  <c r="Q37"/>
  <c r="R37"/>
  <c r="S37"/>
  <c r="T37"/>
  <c r="U37"/>
  <c r="U38"/>
  <c r="O38"/>
  <c r="N184" i="46"/>
  <c r="M184"/>
  <c r="F183"/>
  <c r="F181"/>
  <c r="F180"/>
  <c r="F179"/>
  <c r="N177"/>
  <c r="M177"/>
  <c r="I173"/>
  <c r="J173" s="1"/>
  <c r="J168" s="1"/>
  <c r="H173"/>
  <c r="H168" s="1"/>
  <c r="N168"/>
  <c r="M168"/>
  <c r="G168"/>
  <c r="F168"/>
  <c r="G166"/>
  <c r="H166" s="1"/>
  <c r="H161" s="1"/>
  <c r="F166"/>
  <c r="F161" s="1"/>
  <c r="N161"/>
  <c r="M161"/>
  <c r="G161"/>
  <c r="I150"/>
  <c r="K150" s="1"/>
  <c r="H150"/>
  <c r="H145" s="1"/>
  <c r="N145"/>
  <c r="M145"/>
  <c r="G145"/>
  <c r="F145"/>
  <c r="G143"/>
  <c r="F143"/>
  <c r="F138" s="1"/>
  <c r="N138"/>
  <c r="M138"/>
  <c r="G138"/>
  <c r="I135"/>
  <c r="K135" s="1"/>
  <c r="L135" s="1"/>
  <c r="L130" s="1"/>
  <c r="H135"/>
  <c r="H130" s="1"/>
  <c r="N130"/>
  <c r="M130"/>
  <c r="G130"/>
  <c r="F130"/>
  <c r="I125"/>
  <c r="K125" s="1"/>
  <c r="H125"/>
  <c r="H120" s="1"/>
  <c r="N120"/>
  <c r="M120"/>
  <c r="G120"/>
  <c r="F120"/>
  <c r="I109"/>
  <c r="K109" s="1"/>
  <c r="H109"/>
  <c r="H104" s="1"/>
  <c r="N104"/>
  <c r="M104"/>
  <c r="I104"/>
  <c r="G104"/>
  <c r="F104"/>
  <c r="G102"/>
  <c r="F102"/>
  <c r="F97" s="1"/>
  <c r="N97"/>
  <c r="M97"/>
  <c r="F94"/>
  <c r="G93"/>
  <c r="F93"/>
  <c r="F92"/>
  <c r="F91"/>
  <c r="F90"/>
  <c r="N88"/>
  <c r="M88"/>
  <c r="I84"/>
  <c r="K84" s="1"/>
  <c r="H84"/>
  <c r="H79" s="1"/>
  <c r="N79"/>
  <c r="M79"/>
  <c r="G79"/>
  <c r="F79"/>
  <c r="G77"/>
  <c r="G72" s="1"/>
  <c r="F77"/>
  <c r="F72" s="1"/>
  <c r="N72"/>
  <c r="M72"/>
  <c r="L72"/>
  <c r="K72"/>
  <c r="F69"/>
  <c r="G68"/>
  <c r="G63" s="1"/>
  <c r="F67"/>
  <c r="F66"/>
  <c r="F65"/>
  <c r="M63"/>
  <c r="I60"/>
  <c r="K60" s="1"/>
  <c r="H60"/>
  <c r="H55" s="1"/>
  <c r="N55"/>
  <c r="M55"/>
  <c r="G55"/>
  <c r="F55"/>
  <c r="I52"/>
  <c r="K52" s="1"/>
  <c r="L52" s="1"/>
  <c r="L47" s="1"/>
  <c r="H52"/>
  <c r="H47" s="1"/>
  <c r="N47"/>
  <c r="M47"/>
  <c r="G47"/>
  <c r="F47"/>
  <c r="I42"/>
  <c r="K42" s="1"/>
  <c r="H42"/>
  <c r="H37" s="1"/>
  <c r="N37"/>
  <c r="M37"/>
  <c r="G37"/>
  <c r="F37"/>
  <c r="I32"/>
  <c r="J32" s="1"/>
  <c r="J27" s="1"/>
  <c r="H32"/>
  <c r="H27" s="1"/>
  <c r="N27"/>
  <c r="M27"/>
  <c r="G27"/>
  <c r="F27"/>
  <c r="G25"/>
  <c r="F25"/>
  <c r="H25" s="1"/>
  <c r="H20" s="1"/>
  <c r="N20"/>
  <c r="M20"/>
  <c r="G20"/>
  <c r="F20"/>
  <c r="L180" i="44"/>
  <c r="L175" s="1"/>
  <c r="K180"/>
  <c r="L173"/>
  <c r="L168" s="1"/>
  <c r="K173"/>
  <c r="L157"/>
  <c r="K157"/>
  <c r="L137"/>
  <c r="L132" s="1"/>
  <c r="K137"/>
  <c r="L164"/>
  <c r="K164"/>
  <c r="L144"/>
  <c r="K144"/>
  <c r="L100"/>
  <c r="L95" s="1"/>
  <c r="K100"/>
  <c r="L129"/>
  <c r="K129"/>
  <c r="L120"/>
  <c r="K120"/>
  <c r="L107"/>
  <c r="K107"/>
  <c r="L91"/>
  <c r="L86" s="1"/>
  <c r="K91"/>
  <c r="L82"/>
  <c r="K82"/>
  <c r="K77" s="1"/>
  <c r="L66"/>
  <c r="K66"/>
  <c r="L25"/>
  <c r="L20" s="1"/>
  <c r="K25"/>
  <c r="I25"/>
  <c r="G25"/>
  <c r="G66"/>
  <c r="L58"/>
  <c r="K58"/>
  <c r="L50"/>
  <c r="K50"/>
  <c r="L41"/>
  <c r="K41"/>
  <c r="L32"/>
  <c r="K32"/>
  <c r="K27" s="1"/>
  <c r="F100"/>
  <c r="I129"/>
  <c r="J129"/>
  <c r="J124" s="1"/>
  <c r="H129"/>
  <c r="H124" s="1"/>
  <c r="N124"/>
  <c r="M124"/>
  <c r="L124"/>
  <c r="K124"/>
  <c r="I124"/>
  <c r="G124"/>
  <c r="F124"/>
  <c r="T35" i="45"/>
  <c r="T36" s="1"/>
  <c r="S35"/>
  <c r="R35"/>
  <c r="Q35"/>
  <c r="P35"/>
  <c r="O35"/>
  <c r="O36" s="1"/>
  <c r="N35"/>
  <c r="M35"/>
  <c r="L35"/>
  <c r="K35"/>
  <c r="J35"/>
  <c r="I35"/>
  <c r="H35"/>
  <c r="G35"/>
  <c r="F35"/>
  <c r="E35"/>
  <c r="D35"/>
  <c r="C35"/>
  <c r="B35"/>
  <c r="A35"/>
  <c r="N175" i="44"/>
  <c r="M175"/>
  <c r="K175"/>
  <c r="F174"/>
  <c r="I173"/>
  <c r="G173"/>
  <c r="F172"/>
  <c r="F171"/>
  <c r="F170"/>
  <c r="N168"/>
  <c r="M168"/>
  <c r="K168"/>
  <c r="I168"/>
  <c r="G168"/>
  <c r="J164"/>
  <c r="J159" s="1"/>
  <c r="I164"/>
  <c r="H164"/>
  <c r="H159" s="1"/>
  <c r="N159"/>
  <c r="M159"/>
  <c r="L159"/>
  <c r="K159"/>
  <c r="I159"/>
  <c r="G159"/>
  <c r="F159"/>
  <c r="I157"/>
  <c r="G157"/>
  <c r="F157"/>
  <c r="H157" s="1"/>
  <c r="H152" s="1"/>
  <c r="N152"/>
  <c r="M152"/>
  <c r="L152"/>
  <c r="K152"/>
  <c r="I152"/>
  <c r="G152"/>
  <c r="J144"/>
  <c r="J139" s="1"/>
  <c r="I144"/>
  <c r="H144"/>
  <c r="H139" s="1"/>
  <c r="N139"/>
  <c r="M139"/>
  <c r="L139"/>
  <c r="K139"/>
  <c r="I139"/>
  <c r="G139"/>
  <c r="F139"/>
  <c r="I137"/>
  <c r="G137"/>
  <c r="F137"/>
  <c r="F132" s="1"/>
  <c r="N132"/>
  <c r="M132"/>
  <c r="K132"/>
  <c r="I132"/>
  <c r="G132"/>
  <c r="J120"/>
  <c r="J115" s="1"/>
  <c r="I120"/>
  <c r="H120"/>
  <c r="H115" s="1"/>
  <c r="N115"/>
  <c r="M115"/>
  <c r="L115"/>
  <c r="K115"/>
  <c r="I115"/>
  <c r="G115"/>
  <c r="F115"/>
  <c r="J107"/>
  <c r="J102" s="1"/>
  <c r="I107"/>
  <c r="H107"/>
  <c r="H102" s="1"/>
  <c r="N102"/>
  <c r="M102"/>
  <c r="L102"/>
  <c r="K102"/>
  <c r="I102"/>
  <c r="G102"/>
  <c r="F102"/>
  <c r="I100"/>
  <c r="G100"/>
  <c r="F173"/>
  <c r="N95"/>
  <c r="M95"/>
  <c r="K95"/>
  <c r="I95"/>
  <c r="G95"/>
  <c r="F92"/>
  <c r="I91"/>
  <c r="J91" s="1"/>
  <c r="J86" s="1"/>
  <c r="G91"/>
  <c r="H91" s="1"/>
  <c r="H86" s="1"/>
  <c r="F91"/>
  <c r="F90"/>
  <c r="F89"/>
  <c r="F88"/>
  <c r="F86" s="1"/>
  <c r="N86"/>
  <c r="M86"/>
  <c r="K86"/>
  <c r="I86"/>
  <c r="G86"/>
  <c r="J82"/>
  <c r="J77" s="1"/>
  <c r="I82"/>
  <c r="H82"/>
  <c r="H77" s="1"/>
  <c r="N77"/>
  <c r="M77"/>
  <c r="L77"/>
  <c r="I77"/>
  <c r="G77"/>
  <c r="F77"/>
  <c r="I75"/>
  <c r="G75"/>
  <c r="F75"/>
  <c r="H75" s="1"/>
  <c r="H70" s="1"/>
  <c r="N70"/>
  <c r="M70"/>
  <c r="L70"/>
  <c r="K70"/>
  <c r="I70"/>
  <c r="G70"/>
  <c r="F67"/>
  <c r="F181" s="1"/>
  <c r="I66"/>
  <c r="F65"/>
  <c r="F179" s="1"/>
  <c r="F64"/>
  <c r="F178" s="1"/>
  <c r="F63"/>
  <c r="M61"/>
  <c r="K61"/>
  <c r="I61"/>
  <c r="G61"/>
  <c r="J58"/>
  <c r="J53" s="1"/>
  <c r="I58"/>
  <c r="H58"/>
  <c r="H53" s="1"/>
  <c r="N53"/>
  <c r="M53"/>
  <c r="L53"/>
  <c r="K53"/>
  <c r="I53"/>
  <c r="G53"/>
  <c r="F53"/>
  <c r="J50"/>
  <c r="J45" s="1"/>
  <c r="I50"/>
  <c r="H50"/>
  <c r="H45" s="1"/>
  <c r="N45"/>
  <c r="M45"/>
  <c r="L45"/>
  <c r="K45"/>
  <c r="I45"/>
  <c r="G45"/>
  <c r="F45"/>
  <c r="J41"/>
  <c r="J36" s="1"/>
  <c r="I41"/>
  <c r="H41"/>
  <c r="H36" s="1"/>
  <c r="N36"/>
  <c r="M36"/>
  <c r="L36"/>
  <c r="K36"/>
  <c r="I36"/>
  <c r="G36"/>
  <c r="F36"/>
  <c r="J32"/>
  <c r="J27" s="1"/>
  <c r="I32"/>
  <c r="H32"/>
  <c r="H27" s="1"/>
  <c r="N27"/>
  <c r="M27"/>
  <c r="L27"/>
  <c r="I27"/>
  <c r="G27"/>
  <c r="F27"/>
  <c r="F66" s="1"/>
  <c r="F180" s="1"/>
  <c r="F25"/>
  <c r="H25" s="1"/>
  <c r="H20" s="1"/>
  <c r="N20"/>
  <c r="M20"/>
  <c r="K20"/>
  <c r="I20"/>
  <c r="G20"/>
  <c r="I107" i="42"/>
  <c r="I149"/>
  <c r="J156"/>
  <c r="I156"/>
  <c r="I136"/>
  <c r="J136" s="1"/>
  <c r="J131" s="1"/>
  <c r="I120"/>
  <c r="J120" s="1"/>
  <c r="J115" s="1"/>
  <c r="I100"/>
  <c r="I82"/>
  <c r="I77" s="1"/>
  <c r="G66"/>
  <c r="G61" s="1"/>
  <c r="I58"/>
  <c r="J58" s="1"/>
  <c r="J53" s="1"/>
  <c r="I50"/>
  <c r="J50" s="1"/>
  <c r="J45" s="1"/>
  <c r="I41"/>
  <c r="J41" s="1"/>
  <c r="J36" s="1"/>
  <c r="I32"/>
  <c r="I66" s="1"/>
  <c r="T41" i="43"/>
  <c r="T42" s="1"/>
  <c r="S41"/>
  <c r="R41"/>
  <c r="Q41"/>
  <c r="P41"/>
  <c r="O41"/>
  <c r="O42" s="1"/>
  <c r="N41"/>
  <c r="M41"/>
  <c r="L41"/>
  <c r="K41"/>
  <c r="J41"/>
  <c r="I41"/>
  <c r="H41"/>
  <c r="G41"/>
  <c r="F41"/>
  <c r="E41"/>
  <c r="D41"/>
  <c r="C41"/>
  <c r="B41"/>
  <c r="A41"/>
  <c r="N167" i="42"/>
  <c r="M167"/>
  <c r="L167"/>
  <c r="K167"/>
  <c r="F166"/>
  <c r="F164"/>
  <c r="F163"/>
  <c r="F162"/>
  <c r="N160"/>
  <c r="M160"/>
  <c r="L160"/>
  <c r="K160"/>
  <c r="H156"/>
  <c r="N151"/>
  <c r="M151"/>
  <c r="L151"/>
  <c r="K151"/>
  <c r="J151"/>
  <c r="I151"/>
  <c r="H151"/>
  <c r="G151"/>
  <c r="F151"/>
  <c r="G149"/>
  <c r="F149"/>
  <c r="F144" s="1"/>
  <c r="N144"/>
  <c r="M144"/>
  <c r="L144"/>
  <c r="K144"/>
  <c r="I144"/>
  <c r="H136"/>
  <c r="H131" s="1"/>
  <c r="N131"/>
  <c r="M131"/>
  <c r="L131"/>
  <c r="K131"/>
  <c r="G131"/>
  <c r="F131"/>
  <c r="G129"/>
  <c r="H129" s="1"/>
  <c r="H124" s="1"/>
  <c r="F129"/>
  <c r="N124"/>
  <c r="M124"/>
  <c r="L124"/>
  <c r="K124"/>
  <c r="F124"/>
  <c r="H120"/>
  <c r="H115" s="1"/>
  <c r="N115"/>
  <c r="M115"/>
  <c r="L115"/>
  <c r="K115"/>
  <c r="I115"/>
  <c r="G115"/>
  <c r="F115"/>
  <c r="H107"/>
  <c r="H102" s="1"/>
  <c r="N102"/>
  <c r="M102"/>
  <c r="L102"/>
  <c r="K102"/>
  <c r="I102"/>
  <c r="G102"/>
  <c r="F102"/>
  <c r="G100"/>
  <c r="G165" s="1"/>
  <c r="F100"/>
  <c r="N95"/>
  <c r="M95"/>
  <c r="L95"/>
  <c r="K95"/>
  <c r="F92"/>
  <c r="G91"/>
  <c r="G86" s="1"/>
  <c r="F91"/>
  <c r="F90"/>
  <c r="F89"/>
  <c r="F88"/>
  <c r="N86"/>
  <c r="M86"/>
  <c r="L86"/>
  <c r="K86"/>
  <c r="H82"/>
  <c r="H77" s="1"/>
  <c r="N77"/>
  <c r="M77"/>
  <c r="L77"/>
  <c r="K77"/>
  <c r="G77"/>
  <c r="F77"/>
  <c r="G75"/>
  <c r="H75" s="1"/>
  <c r="H70" s="1"/>
  <c r="F75"/>
  <c r="N70"/>
  <c r="M70"/>
  <c r="L70"/>
  <c r="K70"/>
  <c r="F70"/>
  <c r="F67"/>
  <c r="F173" s="1"/>
  <c r="F65"/>
  <c r="F171" s="1"/>
  <c r="F64"/>
  <c r="F63"/>
  <c r="F169" s="1"/>
  <c r="M61"/>
  <c r="K61"/>
  <c r="H58"/>
  <c r="H53" s="1"/>
  <c r="N53"/>
  <c r="M53"/>
  <c r="L53"/>
  <c r="K53"/>
  <c r="I53"/>
  <c r="G53"/>
  <c r="F53"/>
  <c r="H50"/>
  <c r="H45" s="1"/>
  <c r="N45"/>
  <c r="M45"/>
  <c r="L45"/>
  <c r="K45"/>
  <c r="I45"/>
  <c r="G45"/>
  <c r="F45"/>
  <c r="H41"/>
  <c r="H36" s="1"/>
  <c r="N36"/>
  <c r="M36"/>
  <c r="L36"/>
  <c r="K36"/>
  <c r="I36"/>
  <c r="G36"/>
  <c r="F36"/>
  <c r="H32"/>
  <c r="H27" s="1"/>
  <c r="N27"/>
  <c r="M27"/>
  <c r="L27"/>
  <c r="K27"/>
  <c r="I27"/>
  <c r="G27"/>
  <c r="F27"/>
  <c r="F66" s="1"/>
  <c r="G25"/>
  <c r="F25"/>
  <c r="F20" s="1"/>
  <c r="N20"/>
  <c r="M20"/>
  <c r="L20"/>
  <c r="K20"/>
  <c r="H129" i="40"/>
  <c r="H124" s="1"/>
  <c r="H114"/>
  <c r="H80"/>
  <c r="H75" s="1"/>
  <c r="H40"/>
  <c r="H35" s="1"/>
  <c r="H32"/>
  <c r="H27" s="1"/>
  <c r="G25"/>
  <c r="H56"/>
  <c r="H51" s="1"/>
  <c r="H48"/>
  <c r="L39" i="41"/>
  <c r="B39"/>
  <c r="C39"/>
  <c r="D39"/>
  <c r="E39"/>
  <c r="F39"/>
  <c r="G39"/>
  <c r="H39"/>
  <c r="I39"/>
  <c r="J39"/>
  <c r="K39"/>
  <c r="M39"/>
  <c r="N39"/>
  <c r="O39"/>
  <c r="P39"/>
  <c r="Q39"/>
  <c r="R39"/>
  <c r="S39"/>
  <c r="T39"/>
  <c r="T40" s="1"/>
  <c r="A39"/>
  <c r="O40"/>
  <c r="F97" i="40"/>
  <c r="F151"/>
  <c r="F152"/>
  <c r="F153"/>
  <c r="F155"/>
  <c r="M134"/>
  <c r="F139"/>
  <c r="G122"/>
  <c r="F122"/>
  <c r="G97"/>
  <c r="G92" s="1"/>
  <c r="G88"/>
  <c r="F85"/>
  <c r="F86"/>
  <c r="F87"/>
  <c r="F88"/>
  <c r="F89"/>
  <c r="G73"/>
  <c r="F73"/>
  <c r="F68" s="1"/>
  <c r="G64"/>
  <c r="G59" s="1"/>
  <c r="F61"/>
  <c r="F62"/>
  <c r="F63"/>
  <c r="F65"/>
  <c r="F124" i="38"/>
  <c r="G20" i="40"/>
  <c r="G25" i="38"/>
  <c r="H25" s="1"/>
  <c r="F25" i="40"/>
  <c r="F20" s="1"/>
  <c r="F25" i="38"/>
  <c r="N141" i="40"/>
  <c r="H146"/>
  <c r="M141"/>
  <c r="F141"/>
  <c r="G124"/>
  <c r="F124"/>
  <c r="J109"/>
  <c r="H109"/>
  <c r="G109"/>
  <c r="F109"/>
  <c r="J99"/>
  <c r="H104"/>
  <c r="H99" s="1"/>
  <c r="G99"/>
  <c r="F99"/>
  <c r="I75"/>
  <c r="G75"/>
  <c r="F75"/>
  <c r="I51"/>
  <c r="N51"/>
  <c r="L51"/>
  <c r="J51"/>
  <c r="G51"/>
  <c r="F51"/>
  <c r="H43"/>
  <c r="G43"/>
  <c r="F43"/>
  <c r="G35"/>
  <c r="F35"/>
  <c r="G27"/>
  <c r="F27"/>
  <c r="H93" i="46" l="1"/>
  <c r="H88" s="1"/>
  <c r="K173"/>
  <c r="K166" s="1"/>
  <c r="K161" s="1"/>
  <c r="F88"/>
  <c r="H102"/>
  <c r="H97" s="1"/>
  <c r="F190"/>
  <c r="I77"/>
  <c r="I72" s="1"/>
  <c r="I102"/>
  <c r="I97" s="1"/>
  <c r="J109"/>
  <c r="J104" s="1"/>
  <c r="F187"/>
  <c r="K102"/>
  <c r="I25"/>
  <c r="I20" s="1"/>
  <c r="I27"/>
  <c r="J52"/>
  <c r="J47" s="1"/>
  <c r="H77"/>
  <c r="H72" s="1"/>
  <c r="G97"/>
  <c r="F182"/>
  <c r="F177" s="1"/>
  <c r="I130"/>
  <c r="G182"/>
  <c r="G189" s="1"/>
  <c r="I166"/>
  <c r="I168"/>
  <c r="K32"/>
  <c r="K25" s="1"/>
  <c r="K20" s="1"/>
  <c r="I47"/>
  <c r="G88"/>
  <c r="J135"/>
  <c r="J130" s="1"/>
  <c r="F68"/>
  <c r="F63" s="1"/>
  <c r="F188"/>
  <c r="D38" i="47"/>
  <c r="H38"/>
  <c r="L38"/>
  <c r="V38" s="1"/>
  <c r="Q38"/>
  <c r="F38"/>
  <c r="J38"/>
  <c r="A38"/>
  <c r="L125" i="46"/>
  <c r="L120" s="1"/>
  <c r="K120"/>
  <c r="L60"/>
  <c r="L55" s="1"/>
  <c r="K55"/>
  <c r="K79"/>
  <c r="K93"/>
  <c r="L84"/>
  <c r="L79" s="1"/>
  <c r="L150"/>
  <c r="L145" s="1"/>
  <c r="K145"/>
  <c r="K143"/>
  <c r="L25"/>
  <c r="L20" s="1"/>
  <c r="K37"/>
  <c r="L42"/>
  <c r="L37" s="1"/>
  <c r="H68"/>
  <c r="K27"/>
  <c r="I37"/>
  <c r="J42"/>
  <c r="J37" s="1"/>
  <c r="K47"/>
  <c r="I55"/>
  <c r="J60"/>
  <c r="J55" s="1"/>
  <c r="I79"/>
  <c r="J84"/>
  <c r="J79" s="1"/>
  <c r="J102"/>
  <c r="J97" s="1"/>
  <c r="K104"/>
  <c r="L109"/>
  <c r="L104" s="1"/>
  <c r="I120"/>
  <c r="J125"/>
  <c r="J120" s="1"/>
  <c r="K130"/>
  <c r="H143"/>
  <c r="H138" s="1"/>
  <c r="I145"/>
  <c r="J150"/>
  <c r="J145" s="1"/>
  <c r="K168"/>
  <c r="F186"/>
  <c r="I68"/>
  <c r="I93"/>
  <c r="I143"/>
  <c r="F36" i="45"/>
  <c r="J36"/>
  <c r="H36"/>
  <c r="P36"/>
  <c r="L36"/>
  <c r="D36"/>
  <c r="U35"/>
  <c r="A36"/>
  <c r="F168" i="44"/>
  <c r="J173"/>
  <c r="J168" s="1"/>
  <c r="H173"/>
  <c r="H168" s="1"/>
  <c r="H66"/>
  <c r="H61"/>
  <c r="F61"/>
  <c r="N61" s="1"/>
  <c r="J66"/>
  <c r="J61"/>
  <c r="J25"/>
  <c r="J20" s="1"/>
  <c r="J75"/>
  <c r="J70" s="1"/>
  <c r="J100"/>
  <c r="J95" s="1"/>
  <c r="H137"/>
  <c r="H132" s="1"/>
  <c r="J157"/>
  <c r="J152" s="1"/>
  <c r="F177"/>
  <c r="F175" s="1"/>
  <c r="G180"/>
  <c r="F20"/>
  <c r="F70"/>
  <c r="F95"/>
  <c r="F152"/>
  <c r="H100"/>
  <c r="H95" s="1"/>
  <c r="J137"/>
  <c r="J132" s="1"/>
  <c r="I180"/>
  <c r="J66" i="42"/>
  <c r="I61"/>
  <c r="I95"/>
  <c r="J100"/>
  <c r="J95" s="1"/>
  <c r="I91"/>
  <c r="J149"/>
  <c r="F170"/>
  <c r="H91"/>
  <c r="H86" s="1"/>
  <c r="F165"/>
  <c r="F160" s="1"/>
  <c r="I131"/>
  <c r="J32"/>
  <c r="J27" s="1"/>
  <c r="J107"/>
  <c r="J102" s="1"/>
  <c r="I129"/>
  <c r="I25"/>
  <c r="I75"/>
  <c r="G172"/>
  <c r="H149"/>
  <c r="H144" s="1"/>
  <c r="H66"/>
  <c r="J82"/>
  <c r="J77" s="1"/>
  <c r="J144"/>
  <c r="F95"/>
  <c r="F86"/>
  <c r="H25"/>
  <c r="H20" s="1"/>
  <c r="F42" i="43"/>
  <c r="J42"/>
  <c r="H42"/>
  <c r="A42"/>
  <c r="P42"/>
  <c r="L42"/>
  <c r="D42"/>
  <c r="U41"/>
  <c r="G167" i="42"/>
  <c r="F172"/>
  <c r="H172" s="1"/>
  <c r="H167" s="1"/>
  <c r="F61"/>
  <c r="H165"/>
  <c r="H160" s="1"/>
  <c r="G160"/>
  <c r="G20"/>
  <c r="G70"/>
  <c r="G95"/>
  <c r="H100"/>
  <c r="H95" s="1"/>
  <c r="G124"/>
  <c r="G144"/>
  <c r="F154" i="40"/>
  <c r="P40" i="41"/>
  <c r="U39"/>
  <c r="L40"/>
  <c r="J40"/>
  <c r="D40"/>
  <c r="H40"/>
  <c r="F40"/>
  <c r="A40"/>
  <c r="F92" i="40"/>
  <c r="F64"/>
  <c r="F161" s="1"/>
  <c r="G117"/>
  <c r="G139"/>
  <c r="H139" s="1"/>
  <c r="F159"/>
  <c r="J92"/>
  <c r="H73"/>
  <c r="H68" s="1"/>
  <c r="F158"/>
  <c r="F160"/>
  <c r="F162"/>
  <c r="J35"/>
  <c r="I43"/>
  <c r="F134"/>
  <c r="G141"/>
  <c r="H25"/>
  <c r="H20" s="1"/>
  <c r="I83"/>
  <c r="J75"/>
  <c r="I68"/>
  <c r="I35"/>
  <c r="H88"/>
  <c r="H83" s="1"/>
  <c r="F83"/>
  <c r="J27"/>
  <c r="G68"/>
  <c r="G83"/>
  <c r="H97"/>
  <c r="H92" s="1"/>
  <c r="J43"/>
  <c r="L43"/>
  <c r="K43"/>
  <c r="L124"/>
  <c r="K124"/>
  <c r="H141"/>
  <c r="L35"/>
  <c r="K35"/>
  <c r="N134"/>
  <c r="I27"/>
  <c r="J124"/>
  <c r="I99"/>
  <c r="I109"/>
  <c r="F117"/>
  <c r="I124"/>
  <c r="F312" i="38"/>
  <c r="N63" i="46" l="1"/>
  <c r="H63"/>
  <c r="L166"/>
  <c r="L161" s="1"/>
  <c r="G177"/>
  <c r="F189"/>
  <c r="L173"/>
  <c r="L168" s="1"/>
  <c r="F184"/>
  <c r="H182"/>
  <c r="H177" s="1"/>
  <c r="J77"/>
  <c r="J72" s="1"/>
  <c r="K68"/>
  <c r="K63" s="1"/>
  <c r="L63" s="1"/>
  <c r="J25"/>
  <c r="J20" s="1"/>
  <c r="J166"/>
  <c r="J161" s="1"/>
  <c r="I161"/>
  <c r="L32"/>
  <c r="L27" s="1"/>
  <c r="J143"/>
  <c r="J138" s="1"/>
  <c r="I138"/>
  <c r="L102"/>
  <c r="L97" s="1"/>
  <c r="K182"/>
  <c r="K189" s="1"/>
  <c r="K97"/>
  <c r="G184"/>
  <c r="H189"/>
  <c r="H184" s="1"/>
  <c r="J68"/>
  <c r="I63"/>
  <c r="J63" s="1"/>
  <c r="I88"/>
  <c r="J93"/>
  <c r="J88" s="1"/>
  <c r="K138"/>
  <c r="L143"/>
  <c r="L138" s="1"/>
  <c r="L93"/>
  <c r="L88" s="1"/>
  <c r="K88"/>
  <c r="I182"/>
  <c r="U36" i="45"/>
  <c r="L61" i="44"/>
  <c r="H180"/>
  <c r="H175" s="1"/>
  <c r="G175"/>
  <c r="I175"/>
  <c r="J180"/>
  <c r="J175" s="1"/>
  <c r="J75" i="42"/>
  <c r="J70" s="1"/>
  <c r="I70"/>
  <c r="I124"/>
  <c r="J129"/>
  <c r="J124" s="1"/>
  <c r="J91"/>
  <c r="J86" s="1"/>
  <c r="I86"/>
  <c r="J25"/>
  <c r="J20" s="1"/>
  <c r="I20"/>
  <c r="I165"/>
  <c r="F167"/>
  <c r="U42" i="43"/>
  <c r="N61" i="42"/>
  <c r="J61"/>
  <c r="H61"/>
  <c r="L61"/>
  <c r="I59" i="40"/>
  <c r="U40" i="41"/>
  <c r="F59" i="40"/>
  <c r="H59" s="1"/>
  <c r="H64"/>
  <c r="G154"/>
  <c r="G161" s="1"/>
  <c r="I92"/>
  <c r="J83"/>
  <c r="J20"/>
  <c r="I20"/>
  <c r="J68"/>
  <c r="K51"/>
  <c r="M51"/>
  <c r="I141"/>
  <c r="M35"/>
  <c r="N35"/>
  <c r="L75"/>
  <c r="K75"/>
  <c r="H122"/>
  <c r="H117" s="1"/>
  <c r="J59"/>
  <c r="L99"/>
  <c r="K99"/>
  <c r="K117"/>
  <c r="L117"/>
  <c r="N43"/>
  <c r="M43"/>
  <c r="J117"/>
  <c r="I117"/>
  <c r="L109"/>
  <c r="K109"/>
  <c r="L27"/>
  <c r="K27"/>
  <c r="H134"/>
  <c r="M124"/>
  <c r="N124"/>
  <c r="L68" i="46" l="1"/>
  <c r="J182"/>
  <c r="J177" s="1"/>
  <c r="I177"/>
  <c r="K184"/>
  <c r="L189"/>
  <c r="L184" s="1"/>
  <c r="K177"/>
  <c r="L182"/>
  <c r="L177" s="1"/>
  <c r="I189"/>
  <c r="J165" i="42"/>
  <c r="J160" s="1"/>
  <c r="I160"/>
  <c r="I172"/>
  <c r="K141" i="40"/>
  <c r="G134"/>
  <c r="H154"/>
  <c r="H149" s="1"/>
  <c r="J141"/>
  <c r="L20"/>
  <c r="K20"/>
  <c r="N99"/>
  <c r="M99"/>
  <c r="F156"/>
  <c r="F149"/>
  <c r="N27"/>
  <c r="M27"/>
  <c r="N109"/>
  <c r="M109"/>
  <c r="L92"/>
  <c r="K92"/>
  <c r="L68"/>
  <c r="K68"/>
  <c r="K59"/>
  <c r="L59" s="1"/>
  <c r="L141"/>
  <c r="N75"/>
  <c r="M75"/>
  <c r="K83"/>
  <c r="L83"/>
  <c r="N117"/>
  <c r="M117"/>
  <c r="K134"/>
  <c r="M335" i="38"/>
  <c r="M328" s="1"/>
  <c r="I60"/>
  <c r="K60" s="1"/>
  <c r="K55" s="1"/>
  <c r="F270"/>
  <c r="N320"/>
  <c r="L320"/>
  <c r="J320"/>
  <c r="J315" s="1"/>
  <c r="F183"/>
  <c r="AH45" i="39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F404" i="38"/>
  <c r="F402"/>
  <c r="F401"/>
  <c r="F400"/>
  <c r="I395"/>
  <c r="K395" s="1"/>
  <c r="N390"/>
  <c r="L390"/>
  <c r="J390"/>
  <c r="H390"/>
  <c r="G390"/>
  <c r="F390"/>
  <c r="N388"/>
  <c r="N403" s="1"/>
  <c r="N398" s="1"/>
  <c r="L388"/>
  <c r="L383" s="1"/>
  <c r="J388"/>
  <c r="J403" s="1"/>
  <c r="J398" s="1"/>
  <c r="H388"/>
  <c r="H383" s="1"/>
  <c r="G388"/>
  <c r="G403" s="1"/>
  <c r="G398" s="1"/>
  <c r="F388"/>
  <c r="F403" s="1"/>
  <c r="G383"/>
  <c r="F380"/>
  <c r="F378"/>
  <c r="F377"/>
  <c r="F376"/>
  <c r="I371"/>
  <c r="K371" s="1"/>
  <c r="N366"/>
  <c r="L366"/>
  <c r="J366"/>
  <c r="H366"/>
  <c r="G366"/>
  <c r="F366"/>
  <c r="N364"/>
  <c r="N359" s="1"/>
  <c r="L364"/>
  <c r="L359" s="1"/>
  <c r="J364"/>
  <c r="H364"/>
  <c r="H359" s="1"/>
  <c r="G364"/>
  <c r="G359" s="1"/>
  <c r="F364"/>
  <c r="F359" s="1"/>
  <c r="J359"/>
  <c r="G356"/>
  <c r="I356" s="1"/>
  <c r="F351"/>
  <c r="G351"/>
  <c r="N344"/>
  <c r="M344"/>
  <c r="L344"/>
  <c r="K344"/>
  <c r="J344"/>
  <c r="I344"/>
  <c r="H344"/>
  <c r="G344"/>
  <c r="F344"/>
  <c r="N337"/>
  <c r="M337"/>
  <c r="L337"/>
  <c r="K337"/>
  <c r="J337"/>
  <c r="I337"/>
  <c r="H337"/>
  <c r="G337"/>
  <c r="F337"/>
  <c r="F335"/>
  <c r="F330" s="1"/>
  <c r="I320"/>
  <c r="K320" s="1"/>
  <c r="M320" s="1"/>
  <c r="H315"/>
  <c r="G315"/>
  <c r="F315"/>
  <c r="I312"/>
  <c r="J312" s="1"/>
  <c r="J307" s="1"/>
  <c r="H312"/>
  <c r="H307" s="1"/>
  <c r="G307"/>
  <c r="F307"/>
  <c r="I304"/>
  <c r="K304" s="1"/>
  <c r="N299"/>
  <c r="L299"/>
  <c r="J299"/>
  <c r="I299"/>
  <c r="H299"/>
  <c r="G299"/>
  <c r="F299"/>
  <c r="I296"/>
  <c r="J296" s="1"/>
  <c r="J291" s="1"/>
  <c r="H296"/>
  <c r="H291" s="1"/>
  <c r="G291"/>
  <c r="F291"/>
  <c r="I285"/>
  <c r="J285" s="1"/>
  <c r="J280" s="1"/>
  <c r="H285"/>
  <c r="H280" s="1"/>
  <c r="G280"/>
  <c r="F280"/>
  <c r="I277"/>
  <c r="K277" s="1"/>
  <c r="H272"/>
  <c r="G272"/>
  <c r="F272"/>
  <c r="G270"/>
  <c r="F265"/>
  <c r="I262"/>
  <c r="I257" s="1"/>
  <c r="N257"/>
  <c r="L257"/>
  <c r="J257"/>
  <c r="H257"/>
  <c r="G257"/>
  <c r="F257"/>
  <c r="I254"/>
  <c r="J254" s="1"/>
  <c r="J249" s="1"/>
  <c r="F249"/>
  <c r="G249"/>
  <c r="I246"/>
  <c r="K246" s="1"/>
  <c r="N241"/>
  <c r="L241"/>
  <c r="J241"/>
  <c r="H241"/>
  <c r="G241"/>
  <c r="F241"/>
  <c r="I238"/>
  <c r="K238" s="1"/>
  <c r="N233"/>
  <c r="L233"/>
  <c r="J233"/>
  <c r="H233"/>
  <c r="G233"/>
  <c r="F233"/>
  <c r="I230"/>
  <c r="K230" s="1"/>
  <c r="N225"/>
  <c r="L225"/>
  <c r="J225"/>
  <c r="H225"/>
  <c r="G225"/>
  <c r="F225"/>
  <c r="I219"/>
  <c r="J219" s="1"/>
  <c r="J214" s="1"/>
  <c r="H219"/>
  <c r="H214" s="1"/>
  <c r="G214"/>
  <c r="I209"/>
  <c r="K209" s="1"/>
  <c r="H209"/>
  <c r="H204" s="1"/>
  <c r="G204"/>
  <c r="F204"/>
  <c r="I198"/>
  <c r="J198" s="1"/>
  <c r="J193" s="1"/>
  <c r="F193"/>
  <c r="G193"/>
  <c r="I190"/>
  <c r="K190" s="1"/>
  <c r="M190" s="1"/>
  <c r="H190"/>
  <c r="H185" s="1"/>
  <c r="G185"/>
  <c r="F185"/>
  <c r="G183"/>
  <c r="G178" s="1"/>
  <c r="F175"/>
  <c r="G174"/>
  <c r="F173"/>
  <c r="F172"/>
  <c r="F171"/>
  <c r="G169"/>
  <c r="I166"/>
  <c r="K166" s="1"/>
  <c r="N161"/>
  <c r="L161"/>
  <c r="J161"/>
  <c r="H161"/>
  <c r="G161"/>
  <c r="F161"/>
  <c r="I158"/>
  <c r="K158" s="1"/>
  <c r="M158" s="1"/>
  <c r="M153" s="1"/>
  <c r="F153"/>
  <c r="N153"/>
  <c r="L153"/>
  <c r="J153"/>
  <c r="H153"/>
  <c r="G153"/>
  <c r="I150"/>
  <c r="K150" s="1"/>
  <c r="N145"/>
  <c r="L145"/>
  <c r="J145"/>
  <c r="I145"/>
  <c r="H145"/>
  <c r="G145"/>
  <c r="F145"/>
  <c r="I141"/>
  <c r="K141" s="1"/>
  <c r="H141"/>
  <c r="H136" s="1"/>
  <c r="F174"/>
  <c r="G136"/>
  <c r="F136"/>
  <c r="G134"/>
  <c r="G129" s="1"/>
  <c r="F134"/>
  <c r="F129" s="1"/>
  <c r="F126"/>
  <c r="G125"/>
  <c r="G120" s="1"/>
  <c r="F123"/>
  <c r="F122"/>
  <c r="I117"/>
  <c r="J117" s="1"/>
  <c r="J112" s="1"/>
  <c r="H117"/>
  <c r="H112" s="1"/>
  <c r="G112"/>
  <c r="F112"/>
  <c r="I108"/>
  <c r="J108" s="1"/>
  <c r="J103" s="1"/>
  <c r="F103"/>
  <c r="G103"/>
  <c r="I100"/>
  <c r="K100" s="1"/>
  <c r="N95"/>
  <c r="L95"/>
  <c r="J95"/>
  <c r="H95"/>
  <c r="G95"/>
  <c r="F95"/>
  <c r="I92"/>
  <c r="K92" s="1"/>
  <c r="H92"/>
  <c r="H87" s="1"/>
  <c r="G87"/>
  <c r="F87"/>
  <c r="I84"/>
  <c r="K84" s="1"/>
  <c r="H84"/>
  <c r="H79" s="1"/>
  <c r="G79"/>
  <c r="F79"/>
  <c r="I76"/>
  <c r="K76" s="1"/>
  <c r="K71" s="1"/>
  <c r="N71"/>
  <c r="L71"/>
  <c r="J71"/>
  <c r="I71"/>
  <c r="H71"/>
  <c r="G71"/>
  <c r="F71"/>
  <c r="K68"/>
  <c r="K63" s="1"/>
  <c r="I68"/>
  <c r="N63"/>
  <c r="L63"/>
  <c r="J63"/>
  <c r="I63"/>
  <c r="H63"/>
  <c r="G63"/>
  <c r="F63"/>
  <c r="N55"/>
  <c r="L55"/>
  <c r="J55"/>
  <c r="H55"/>
  <c r="G55"/>
  <c r="F55"/>
  <c r="I51"/>
  <c r="J51" s="1"/>
  <c r="J46" s="1"/>
  <c r="H51"/>
  <c r="H46" s="1"/>
  <c r="G46"/>
  <c r="I42"/>
  <c r="K42" s="1"/>
  <c r="H42"/>
  <c r="H37" s="1"/>
  <c r="G37"/>
  <c r="F37"/>
  <c r="I32"/>
  <c r="H27"/>
  <c r="G27"/>
  <c r="F27"/>
  <c r="G20"/>
  <c r="J189" i="46" l="1"/>
  <c r="J184" s="1"/>
  <c r="I184"/>
  <c r="I167" i="42"/>
  <c r="J172"/>
  <c r="J167" s="1"/>
  <c r="F125" i="38"/>
  <c r="I55"/>
  <c r="J92"/>
  <c r="J87" s="1"/>
  <c r="AI45" i="39"/>
  <c r="J134" i="40"/>
  <c r="I134"/>
  <c r="G149"/>
  <c r="G156"/>
  <c r="M68"/>
  <c r="N68"/>
  <c r="M59"/>
  <c r="N59" s="1"/>
  <c r="M83"/>
  <c r="N83"/>
  <c r="L134"/>
  <c r="M20"/>
  <c r="N20"/>
  <c r="M92"/>
  <c r="N92"/>
  <c r="I79" i="38"/>
  <c r="J209"/>
  <c r="J204" s="1"/>
  <c r="K296"/>
  <c r="M296" s="1"/>
  <c r="K285"/>
  <c r="I193"/>
  <c r="I125"/>
  <c r="I46"/>
  <c r="I87"/>
  <c r="J190"/>
  <c r="J185" s="1"/>
  <c r="I204"/>
  <c r="F383"/>
  <c r="F410"/>
  <c r="J84"/>
  <c r="J79" s="1"/>
  <c r="F409"/>
  <c r="I136"/>
  <c r="J141"/>
  <c r="J136" s="1"/>
  <c r="I185"/>
  <c r="K198"/>
  <c r="I214"/>
  <c r="I270"/>
  <c r="I265" s="1"/>
  <c r="I272"/>
  <c r="I280"/>
  <c r="I291"/>
  <c r="N383"/>
  <c r="M141"/>
  <c r="N141" s="1"/>
  <c r="N136" s="1"/>
  <c r="L141"/>
  <c r="L136" s="1"/>
  <c r="K136"/>
  <c r="M277"/>
  <c r="M272" s="1"/>
  <c r="L277"/>
  <c r="L272" s="1"/>
  <c r="J42"/>
  <c r="J37" s="1"/>
  <c r="I103"/>
  <c r="K108"/>
  <c r="M108" s="1"/>
  <c r="F408"/>
  <c r="F412"/>
  <c r="I153"/>
  <c r="J277"/>
  <c r="J272" s="1"/>
  <c r="G335"/>
  <c r="J383"/>
  <c r="K32"/>
  <c r="K117"/>
  <c r="L117" s="1"/>
  <c r="L112" s="1"/>
  <c r="I174"/>
  <c r="I169" s="1"/>
  <c r="K193"/>
  <c r="I249"/>
  <c r="K254"/>
  <c r="M254" s="1"/>
  <c r="K262"/>
  <c r="M262" s="1"/>
  <c r="M257" s="1"/>
  <c r="I315"/>
  <c r="I37"/>
  <c r="H270"/>
  <c r="H265" s="1"/>
  <c r="I120"/>
  <c r="M304"/>
  <c r="M299" s="1"/>
  <c r="K299"/>
  <c r="K364"/>
  <c r="K359" s="1"/>
  <c r="K366"/>
  <c r="M371"/>
  <c r="M364" s="1"/>
  <c r="L92"/>
  <c r="L87" s="1"/>
  <c r="K87"/>
  <c r="M92"/>
  <c r="M100"/>
  <c r="M95" s="1"/>
  <c r="K95"/>
  <c r="K185"/>
  <c r="L190"/>
  <c r="L185" s="1"/>
  <c r="K225"/>
  <c r="M230"/>
  <c r="M225" s="1"/>
  <c r="M315"/>
  <c r="N315"/>
  <c r="I335"/>
  <c r="K356"/>
  <c r="J356"/>
  <c r="I351"/>
  <c r="F169"/>
  <c r="H174"/>
  <c r="H169" s="1"/>
  <c r="F398"/>
  <c r="J174"/>
  <c r="J169" s="1"/>
  <c r="K161"/>
  <c r="M166"/>
  <c r="M161" s="1"/>
  <c r="M209"/>
  <c r="K204"/>
  <c r="L209"/>
  <c r="L204" s="1"/>
  <c r="M238"/>
  <c r="M233" s="1"/>
  <c r="K233"/>
  <c r="M42"/>
  <c r="K37"/>
  <c r="L42"/>
  <c r="L37" s="1"/>
  <c r="K79"/>
  <c r="M84"/>
  <c r="L84"/>
  <c r="L79" s="1"/>
  <c r="K174"/>
  <c r="K134"/>
  <c r="K145"/>
  <c r="M150"/>
  <c r="M145" s="1"/>
  <c r="M246"/>
  <c r="M241" s="1"/>
  <c r="K241"/>
  <c r="K388"/>
  <c r="K390"/>
  <c r="M395"/>
  <c r="I25"/>
  <c r="M32"/>
  <c r="K51"/>
  <c r="I95"/>
  <c r="M117"/>
  <c r="I134"/>
  <c r="K153"/>
  <c r="K219"/>
  <c r="I233"/>
  <c r="I241"/>
  <c r="L285"/>
  <c r="L280" s="1"/>
  <c r="L296"/>
  <c r="L291" s="1"/>
  <c r="K312"/>
  <c r="M312" s="1"/>
  <c r="L315"/>
  <c r="F328"/>
  <c r="F323" s="1"/>
  <c r="H356"/>
  <c r="I366"/>
  <c r="I390"/>
  <c r="I307"/>
  <c r="K27"/>
  <c r="F46"/>
  <c r="M60"/>
  <c r="M55" s="1"/>
  <c r="M68"/>
  <c r="M63" s="1"/>
  <c r="M76"/>
  <c r="M71" s="1"/>
  <c r="H108"/>
  <c r="H103" s="1"/>
  <c r="H134"/>
  <c r="H129" s="1"/>
  <c r="I161"/>
  <c r="I183"/>
  <c r="H198"/>
  <c r="H193" s="1"/>
  <c r="F214"/>
  <c r="I225"/>
  <c r="H254"/>
  <c r="H249" s="1"/>
  <c r="G265"/>
  <c r="J270"/>
  <c r="J265" s="1"/>
  <c r="I364"/>
  <c r="I359" s="1"/>
  <c r="I388"/>
  <c r="H403"/>
  <c r="H398" s="1"/>
  <c r="L403"/>
  <c r="L398" s="1"/>
  <c r="F20"/>
  <c r="I27"/>
  <c r="J32"/>
  <c r="J27" s="1"/>
  <c r="I112"/>
  <c r="K272"/>
  <c r="K315"/>
  <c r="L198" l="1"/>
  <c r="L193" s="1"/>
  <c r="M198"/>
  <c r="I149" i="40"/>
  <c r="J149"/>
  <c r="H161"/>
  <c r="H156" s="1"/>
  <c r="K149"/>
  <c r="L149"/>
  <c r="N149"/>
  <c r="M149"/>
  <c r="K291" i="38"/>
  <c r="M285"/>
  <c r="K280"/>
  <c r="M136"/>
  <c r="K257"/>
  <c r="K112"/>
  <c r="N277"/>
  <c r="N272" s="1"/>
  <c r="K125"/>
  <c r="L125" s="1"/>
  <c r="G328"/>
  <c r="G330"/>
  <c r="L32"/>
  <c r="L27" s="1"/>
  <c r="M134"/>
  <c r="K270"/>
  <c r="L254"/>
  <c r="L249" s="1"/>
  <c r="K249"/>
  <c r="L108"/>
  <c r="L103" s="1"/>
  <c r="K103"/>
  <c r="M270"/>
  <c r="F120"/>
  <c r="H120" s="1"/>
  <c r="H125"/>
  <c r="J125"/>
  <c r="N198"/>
  <c r="N193" s="1"/>
  <c r="M193"/>
  <c r="K120"/>
  <c r="L120" s="1"/>
  <c r="L270"/>
  <c r="L265" s="1"/>
  <c r="K265"/>
  <c r="L312"/>
  <c r="L307" s="1"/>
  <c r="K307"/>
  <c r="F379"/>
  <c r="F374" s="1"/>
  <c r="F178"/>
  <c r="H183"/>
  <c r="H178" s="1"/>
  <c r="N108"/>
  <c r="N103" s="1"/>
  <c r="M103"/>
  <c r="J25"/>
  <c r="J20" s="1"/>
  <c r="I20"/>
  <c r="K403"/>
  <c r="K398" s="1"/>
  <c r="K383"/>
  <c r="M79"/>
  <c r="N84"/>
  <c r="N79" s="1"/>
  <c r="M204"/>
  <c r="N209"/>
  <c r="N204" s="1"/>
  <c r="M359"/>
  <c r="M366"/>
  <c r="M174"/>
  <c r="J120"/>
  <c r="N254"/>
  <c r="N249" s="1"/>
  <c r="M249"/>
  <c r="N117"/>
  <c r="N112" s="1"/>
  <c r="M112"/>
  <c r="N32"/>
  <c r="N27" s="1"/>
  <c r="M27"/>
  <c r="I328"/>
  <c r="I323" s="1"/>
  <c r="I330"/>
  <c r="J183"/>
  <c r="J178" s="1"/>
  <c r="I178"/>
  <c r="L219"/>
  <c r="L214" s="1"/>
  <c r="M219"/>
  <c r="M183" s="1"/>
  <c r="M379" s="1"/>
  <c r="K214"/>
  <c r="J134"/>
  <c r="J129" s="1"/>
  <c r="I129"/>
  <c r="L51"/>
  <c r="L46" s="1"/>
  <c r="M51"/>
  <c r="M25" s="1"/>
  <c r="K46"/>
  <c r="M388"/>
  <c r="M390"/>
  <c r="K169"/>
  <c r="L174"/>
  <c r="L169" s="1"/>
  <c r="K351"/>
  <c r="K335"/>
  <c r="L356"/>
  <c r="K25"/>
  <c r="K183"/>
  <c r="I383"/>
  <c r="I403"/>
  <c r="I398" s="1"/>
  <c r="H351"/>
  <c r="H335"/>
  <c r="K129"/>
  <c r="L134"/>
  <c r="L129" s="1"/>
  <c r="M37"/>
  <c r="N42"/>
  <c r="N37" s="1"/>
  <c r="J351"/>
  <c r="J335"/>
  <c r="N190"/>
  <c r="N185" s="1"/>
  <c r="M185"/>
  <c r="N92"/>
  <c r="N87" s="1"/>
  <c r="M87"/>
  <c r="H20"/>
  <c r="J156" i="40" l="1"/>
  <c r="I156"/>
  <c r="M156"/>
  <c r="N156"/>
  <c r="L156"/>
  <c r="K156"/>
  <c r="N296" i="38"/>
  <c r="N291" s="1"/>
  <c r="M291"/>
  <c r="M280"/>
  <c r="N285"/>
  <c r="N280" s="1"/>
  <c r="G323"/>
  <c r="G379"/>
  <c r="I379"/>
  <c r="I374" s="1"/>
  <c r="M214"/>
  <c r="N219"/>
  <c r="N214" s="1"/>
  <c r="J330"/>
  <c r="J328"/>
  <c r="J323" s="1"/>
  <c r="K20"/>
  <c r="L25"/>
  <c r="L20" s="1"/>
  <c r="N356"/>
  <c r="M351"/>
  <c r="N51"/>
  <c r="N46" s="1"/>
  <c r="M46"/>
  <c r="M307"/>
  <c r="N312"/>
  <c r="N307" s="1"/>
  <c r="N25"/>
  <c r="K178"/>
  <c r="L183"/>
  <c r="L178" s="1"/>
  <c r="M125"/>
  <c r="F411"/>
  <c r="L351"/>
  <c r="L335"/>
  <c r="N174"/>
  <c r="N169" s="1"/>
  <c r="M169"/>
  <c r="H328"/>
  <c r="H323" s="1"/>
  <c r="H330"/>
  <c r="N134"/>
  <c r="N129" s="1"/>
  <c r="M129"/>
  <c r="K328"/>
  <c r="K323" s="1"/>
  <c r="K330"/>
  <c r="M383"/>
  <c r="M403"/>
  <c r="M398" s="1"/>
  <c r="G411" l="1"/>
  <c r="G406" s="1"/>
  <c r="G374"/>
  <c r="I411"/>
  <c r="J411" s="1"/>
  <c r="J406" s="1"/>
  <c r="M411"/>
  <c r="N411" s="1"/>
  <c r="H379"/>
  <c r="H374" s="1"/>
  <c r="J379"/>
  <c r="J374" s="1"/>
  <c r="K379"/>
  <c r="L379" s="1"/>
  <c r="L374" s="1"/>
  <c r="M178"/>
  <c r="N183"/>
  <c r="N178" s="1"/>
  <c r="N20"/>
  <c r="M20"/>
  <c r="M323"/>
  <c r="M330"/>
  <c r="M120"/>
  <c r="N120" s="1"/>
  <c r="N125"/>
  <c r="N351"/>
  <c r="N335"/>
  <c r="F406"/>
  <c r="H411"/>
  <c r="H406" s="1"/>
  <c r="M265"/>
  <c r="N270"/>
  <c r="N265" s="1"/>
  <c r="L330"/>
  <c r="L328"/>
  <c r="L323" s="1"/>
  <c r="I406" l="1"/>
  <c r="K411"/>
  <c r="K406" s="1"/>
  <c r="K374"/>
  <c r="N330"/>
  <c r="N328"/>
  <c r="N323" s="1"/>
  <c r="L411" l="1"/>
  <c r="L406" s="1"/>
  <c r="N379"/>
  <c r="N374" s="1"/>
  <c r="M374"/>
  <c r="N406" l="1"/>
  <c r="M406"/>
  <c r="V37" i="47"/>
</calcChain>
</file>

<file path=xl/sharedStrings.xml><?xml version="1.0" encoding="utf-8"?>
<sst xmlns="http://schemas.openxmlformats.org/spreadsheetml/2006/main" count="1757" uniqueCount="324">
  <si>
    <t>1.1.6.</t>
  </si>
  <si>
    <t>Мероприятие не реализовано по причине отсутствия необходимости</t>
  </si>
  <si>
    <t>Оплата произведена по факту выставленных счетов-фактур</t>
  </si>
  <si>
    <t>апрель - декабрь</t>
  </si>
  <si>
    <t>февраль - март</t>
  </si>
  <si>
    <t xml:space="preserve">январь - декабрь 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</si>
  <si>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</si>
  <si>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</si>
  <si>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</si>
  <si>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</si>
  <si>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</si>
  <si>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</si>
  <si>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</si>
  <si>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</si>
  <si>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</si>
  <si>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3.2.1</t>
  </si>
  <si>
    <t>в очередном году муниципальной программы</t>
  </si>
  <si>
    <t>(наименование муниципальной программы городского поселения Новоаганск)</t>
  </si>
  <si>
    <t>(отчетный период)</t>
  </si>
  <si>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</si>
  <si>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</si>
  <si>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</si>
  <si>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</si>
  <si>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>в том числе: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</si>
  <si>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</si>
  <si>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</si>
  <si>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</si>
  <si>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</si>
  <si>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</si>
  <si>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1.1.</t>
  </si>
  <si>
    <t>Всего: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</si>
  <si>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</si>
  <si>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</si>
  <si>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</si>
  <si>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</si>
  <si>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</si>
  <si>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Итого по подпрограмме 1</t>
  </si>
  <si>
    <t>Всего по подпрограмме:</t>
  </si>
  <si>
    <t>2.1.</t>
  </si>
  <si>
    <t>Итого по подпрограмме 2</t>
  </si>
  <si>
    <t>Всего по подпрограмме 2:</t>
  </si>
  <si>
    <t>ВСЕГО по программе</t>
  </si>
  <si>
    <t>Всего по программе:</t>
  </si>
  <si>
    <t xml:space="preserve">Руководитель программы: </t>
  </si>
  <si>
    <t xml:space="preserve">  (Ф.И.О.)                                                      (подпись)</t>
  </si>
  <si>
    <t>Должностное лицо  ответственное за составление формы:</t>
  </si>
  <si>
    <t>Телефон:</t>
  </si>
  <si>
    <t>"Управление муниципальным имуществом городского поселения Новоаганск на 2014-2020 годы"</t>
  </si>
  <si>
    <t>Определение рыночной стоимости объектов нежилого фонда для осуществления приватизации муниципального имущества</t>
  </si>
  <si>
    <r>
      <t xml:space="preserve">Цель: </t>
    </r>
    <r>
      <rPr>
        <sz val="10"/>
        <color indexed="8"/>
        <rFont val="Times New Roman"/>
        <family val="1"/>
        <charset val="204"/>
      </rPr>
      <t>эффективное управление и распоряжение имуществом, находящимся в муниципальной собственности городского поселения Новоаганск</t>
    </r>
  </si>
  <si>
    <t>Определение рыночной стоимости муниципального имущества для заключения договоров аренды на объекты нежилого фонда</t>
  </si>
  <si>
    <t>Определение рыночной стоимости квартир для мены с собственниками в домах, подлежащих сносу</t>
  </si>
  <si>
    <t>Проведение технической инвентаризации муниципальных объектов недвижимости нежилого фонда</t>
  </si>
  <si>
    <t>Проведение технической инвентаризации муниципальных объектов недвижимости жилищного фонда</t>
  </si>
  <si>
    <t>Опубликование информационных сообщений о продаже муниципального имущества в официальном печатном издании</t>
  </si>
  <si>
    <t>Проведение работ по межеванию земельных участков под индивидуально-определенными жилыми домами и объектами нежилого фонда</t>
  </si>
  <si>
    <t>3.1.1.</t>
  </si>
  <si>
    <t>3.1.2.</t>
  </si>
  <si>
    <t>3.1.3.</t>
  </si>
  <si>
    <t>3.1.4.</t>
  </si>
  <si>
    <t>3.1.5.</t>
  </si>
  <si>
    <t xml:space="preserve">Оплата услуг по контролю за состоянием пожарной сигнализации </t>
  </si>
  <si>
    <t>3.1.7.</t>
  </si>
  <si>
    <t>Оплата услуг охраны объектов муниципальной собственности поселения</t>
  </si>
  <si>
    <t>3.1.8.</t>
  </si>
  <si>
    <t>Оплата расходов за услуги связи</t>
  </si>
  <si>
    <t>3.1.9.</t>
  </si>
  <si>
    <t>Оплата работ по дератизации</t>
  </si>
  <si>
    <t>Возмещение расходов по оплате соц.найма жилых помещений</t>
  </si>
  <si>
    <t>Итого по подпрограмме 3</t>
  </si>
  <si>
    <t>Рабикова З.Р.</t>
  </si>
  <si>
    <t>Начальник отдела по управлению муниципальным имуществом</t>
  </si>
  <si>
    <t>(34668)51036</t>
  </si>
  <si>
    <t>Черных Т.Т.</t>
  </si>
  <si>
    <t xml:space="preserve">Организация контроля за исполнением условий действующих договоров аренды, в том числе за своевременным внесением арендной платы за пользование муниципальным имуществом      </t>
  </si>
  <si>
    <t>Ведение реестра муниципальной  собственности в программном обеспечении "Сауми»</t>
  </si>
  <si>
    <t xml:space="preserve"> Регистрация права собственности на земельные участки</t>
  </si>
  <si>
    <r>
      <t xml:space="preserve">Ответственный исполнитель: </t>
    </r>
    <r>
      <rPr>
        <u/>
        <sz val="12"/>
        <rFont val="Times New Roman"/>
        <family val="1"/>
        <charset val="204"/>
      </rPr>
      <t>Рабикова З.Р.</t>
    </r>
  </si>
  <si>
    <t>3.1.6.</t>
  </si>
  <si>
    <t>Приобретение автомобиля для нужд городского поселения Новоаганск</t>
  </si>
  <si>
    <t>Оплата НДС при реализации муниципального имущества городского поселения</t>
  </si>
  <si>
    <t>Оплата взносов на кап.ремонт жилых помещений, находящихся в муниципальной собственности поселения</t>
  </si>
  <si>
    <t>январь - декабрь</t>
  </si>
  <si>
    <t>декабрь</t>
  </si>
  <si>
    <t>-</t>
  </si>
  <si>
    <t xml:space="preserve">                 Отчет о ходе реализации </t>
  </si>
  <si>
    <t>март - декабрь</t>
  </si>
  <si>
    <t>Согласовано:                       Начальник отдела финансов</t>
  </si>
  <si>
    <t xml:space="preserve">(должность)                                       (Ф.И.О.)               (подпись) </t>
  </si>
  <si>
    <t xml:space="preserve">    (Ф.И.О.)                     (подпись)</t>
  </si>
  <si>
    <t>Ведение  реестра осуществляется в программном  комплексе "Сауми".</t>
  </si>
  <si>
    <t>май - декабрь</t>
  </si>
  <si>
    <t xml:space="preserve">Монтаж охранно-пожарной сигнализации, кабеля питания щитка охранно-пожарной сигнализации 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</si>
  <si>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</si>
  <si>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</si>
  <si>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</si>
  <si>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</si>
  <si>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</si>
  <si>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</si>
  <si>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</si>
  <si>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</si>
  <si>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</si>
  <si>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2.1.1</t>
  </si>
  <si>
    <t>2.1.2</t>
  </si>
  <si>
    <t>3.2.2</t>
  </si>
  <si>
    <t>3.2.3</t>
  </si>
  <si>
    <t>3.2.4</t>
  </si>
  <si>
    <t>3.2.5</t>
  </si>
  <si>
    <t>3.2.6</t>
  </si>
  <si>
    <t>3.3.1</t>
  </si>
  <si>
    <t>3.4.1</t>
  </si>
  <si>
    <t>4.1.1</t>
  </si>
  <si>
    <t>4.1.2</t>
  </si>
  <si>
    <t>1.1.1.</t>
  </si>
  <si>
    <t>1.1.2.</t>
  </si>
  <si>
    <t>1.1.3.</t>
  </si>
  <si>
    <t>1.1.4.</t>
  </si>
  <si>
    <t>1.1.5.</t>
  </si>
  <si>
    <t>1.1.7.</t>
  </si>
  <si>
    <t>1.1.8.</t>
  </si>
  <si>
    <t>1.1.9.</t>
  </si>
  <si>
    <t>февраль - декабрь</t>
  </si>
  <si>
    <r>
      <t xml:space="preserve">Задача 1: </t>
    </r>
    <r>
      <rPr>
        <sz val="10"/>
        <color indexed="8"/>
        <rFont val="Times New Roman"/>
        <family val="1"/>
        <charset val="204"/>
      </rPr>
      <t>"Развитие механизма передачи прав на муниципальное имущество"</t>
    </r>
  </si>
  <si>
    <r>
      <t xml:space="preserve">Наименование подпрограммы 1: </t>
    </r>
    <r>
      <rPr>
        <sz val="10"/>
        <color indexed="8"/>
        <rFont val="Times New Roman"/>
        <family val="1"/>
        <charset val="204"/>
      </rPr>
      <t>"Управление и распоряжение объектами муниципальной собственности"</t>
    </r>
  </si>
  <si>
    <r>
      <t xml:space="preserve">Задача 2: </t>
    </r>
    <r>
      <rPr>
        <sz val="10"/>
        <color indexed="8"/>
        <rFont val="Times New Roman"/>
        <family val="1"/>
        <charset val="204"/>
      </rPr>
      <t>"Обеспечение правомерного использования и распоряжения земельными участками"</t>
    </r>
  </si>
  <si>
    <t>2.1.1.</t>
  </si>
  <si>
    <t>2.1.2.</t>
  </si>
  <si>
    <r>
      <t xml:space="preserve">Задача 3: </t>
    </r>
    <r>
      <rPr>
        <sz val="10"/>
        <color indexed="8"/>
        <rFont val="Times New Roman"/>
        <family val="1"/>
        <charset val="204"/>
      </rPr>
      <t>"Обеспечение правомерного функционирования, использования и содержания муниципального имущества"</t>
    </r>
  </si>
  <si>
    <r>
      <t xml:space="preserve">Наименование подпрограммы 2: </t>
    </r>
    <r>
      <rPr>
        <sz val="10"/>
        <color indexed="8"/>
        <rFont val="Times New Roman"/>
        <family val="1"/>
        <charset val="204"/>
      </rPr>
      <t>"Управление и распоряжение земельными участками, находящимися в муниципальной собственности, а также несформированными земельными участками"</t>
    </r>
  </si>
  <si>
    <r>
      <t xml:space="preserve">Наименование подпрограммы 3: </t>
    </r>
    <r>
      <rPr>
        <sz val="10"/>
        <color indexed="8"/>
        <rFont val="Times New Roman"/>
        <family val="1"/>
        <charset val="204"/>
      </rPr>
      <t>"Эффективное использование и распоряжение муниципальным имуществом"</t>
    </r>
  </si>
  <si>
    <t xml:space="preserve">Увеличение доходов бюджета поселения на основе эффективного управления муниципальной собственностью </t>
  </si>
  <si>
    <t>Формирование земельных участков в целях государственной регистрации права собственности городского поселения Нооваганск</t>
  </si>
  <si>
    <t>3.1.</t>
  </si>
  <si>
    <t>Содержание и ремонт муниципального нежилого фонда</t>
  </si>
  <si>
    <t>Осуществление санитарно-эпидемиологической экспертизы, обследование тех. состояния и тех. инвентаризация объектов жилищного фонда с целью признания помещения жилым помещением, жилого помещения непригодным для проживания (объекты нежилого фонда)</t>
  </si>
  <si>
    <t>Оплата коммунальных услуг, утилизации ТБО за объекты муниципальной собственности (нежилые помещения)</t>
  </si>
  <si>
    <t>Ремонт и содержание объектов муниципальной собственности городского поселения Новоаганск (нежилые помещения)</t>
  </si>
  <si>
    <t>Оплата расходов по тех.обслуживанию электрооборудования, узлов учёта теплоэнергии (поверка теплосчётчиков), охранно-пожарной сигнализации</t>
  </si>
  <si>
    <t>3.2.</t>
  </si>
  <si>
    <t>Содержание и ремонт муниципального жилищного фонда</t>
  </si>
  <si>
    <t>Осуществление санитарно-эпидемиологической экспертизы, обследование тех. состояния и тех. инвентаризация объектов жилищного фонда с целью признания помещения жилым помещением, жилого помещения непригодным для проживания (объекты жилого фонда)</t>
  </si>
  <si>
    <t>3.2.1.</t>
  </si>
  <si>
    <t>3.2.2.</t>
  </si>
  <si>
    <t>Оплата коммунальных услуг, утилизации ТБО за объекты муниципальной собственности (жилые помещения)</t>
  </si>
  <si>
    <t>3.2.3.</t>
  </si>
  <si>
    <t>Ремонт и содержание объектов муниципальной собственности городского поселения Новоаганск (жилые помещения)</t>
  </si>
  <si>
    <t>октябрь - декабрь</t>
  </si>
  <si>
    <t>3.2.4.</t>
  </si>
  <si>
    <t>3.2.6.</t>
  </si>
  <si>
    <t>3.2.5.</t>
  </si>
  <si>
    <t>3.3.</t>
  </si>
  <si>
    <t>Минимизация ущерба при наступлении неблагоприятных обстоятельств, сопряженных с убытками</t>
  </si>
  <si>
    <t xml:space="preserve">Страхование муниципального имущества, в том числе: </t>
  </si>
  <si>
    <t>перечисление администрацией поселения субсидии страховой организации в размере 10 % от суммы страховой премии</t>
  </si>
  <si>
    <t>перечисление средств округа субсидии страховой организации в размере 90 % от суммы страховой премии</t>
  </si>
  <si>
    <t>перечисление администрацией поселения средств страховой организации в размере 100% от суммы страховой премии</t>
  </si>
  <si>
    <t>3.4.</t>
  </si>
  <si>
    <t>Обновление автомобильного парка поселения</t>
  </si>
  <si>
    <t>3.4.1.</t>
  </si>
  <si>
    <r>
      <t xml:space="preserve">Задача 4: </t>
    </r>
    <r>
      <rPr>
        <sz val="10"/>
        <color indexed="8"/>
        <rFont val="Times New Roman"/>
        <family val="1"/>
        <charset val="204"/>
      </rPr>
      <t>"Удовлетворение материальных и духовных потребностей жителей городского поселения Новоаганск"</t>
    </r>
  </si>
  <si>
    <r>
      <t xml:space="preserve">Наименование подпрограммы 4: </t>
    </r>
    <r>
      <rPr>
        <sz val="10"/>
        <color indexed="8"/>
        <rFont val="Times New Roman"/>
        <family val="1"/>
        <charset val="204"/>
      </rPr>
      <t>"Совершенствование и развитие социальной инфраструктуры городского поселения Новоаганск"</t>
    </r>
  </si>
  <si>
    <t>4.1.</t>
  </si>
  <si>
    <t>Создание условий для реализации социальных обязательств</t>
  </si>
  <si>
    <t>4.1.1.</t>
  </si>
  <si>
    <t>Разработка Программы комплексного развития социальной инфраструктуры городского поселения Новоаганск</t>
  </si>
  <si>
    <t>Итого по подпрограмме 4</t>
  </si>
  <si>
    <t>Всего по подпрограмме 4:</t>
  </si>
  <si>
    <t>Всего по подпрограмме 3:</t>
  </si>
  <si>
    <t>март</t>
  </si>
  <si>
    <t>Заключение договоров аренды, договоров без-возмездного пользования, иных дого-воров, предусматри-вающих переход прав владения и (или) поль-зования в отношении му-ниципального имущества посредством проведения конкурсного отбора или аукциона, за исключением случаев, предусмотренных Феде-ральным законом №135-ФЗ "О защите конкурен-ции"</t>
  </si>
  <si>
    <t>февраль - апрель, июнь - декабрь</t>
  </si>
  <si>
    <t xml:space="preserve">Реквизиты нормативного правового акта, которым утверждена программа: </t>
  </si>
  <si>
    <t>2.1.3.</t>
  </si>
  <si>
    <t>2.1.4.</t>
  </si>
  <si>
    <t xml:space="preserve"> Проведение работ по межеванию земельных участков под детскими площадками</t>
  </si>
  <si>
    <t xml:space="preserve"> Проведение работ по межеванию земельных участков для предоставления под ИЖС многодетным семьям</t>
  </si>
  <si>
    <t>2.1.3</t>
  </si>
  <si>
    <t>2.1.4</t>
  </si>
  <si>
    <t>Контроль осуществляется в течение периода действия договоров аренды.</t>
  </si>
  <si>
    <t xml:space="preserve">Произведена оплата за оценку 11-ти квартир в п.г.т. Излучинск, ул. Таёжная, д. 10, согласно заключенному договору с ООО "Бюро оценки и товарной экспертизы" от 13.03.2017 №129 для заключения договоров мены с гражданами - в I квартале.                                                                                                                                                                                                                               </t>
  </si>
  <si>
    <t>Объемы финансирования всего на 2017 год, тыс. руб.</t>
  </si>
  <si>
    <t>Исполнено на 01.04.2017</t>
  </si>
  <si>
    <t>Исполнено на 01.07.2017</t>
  </si>
  <si>
    <t>Исполнено на  01.10.2017</t>
  </si>
  <si>
    <t>Исполнено на 31.12.2017</t>
  </si>
  <si>
    <t>Оплачена кредиторская задолженность по заключенным с АО "КОМСТАР ХМАО" договору № 138\Р\1007 от 31.12.2015, МК 138\Р от 31.12.2015 и ПАО "Мобильные ТелеСистемы" договору № 138\Р\1003 от 01.01.2016. Услуги связи оказывались согласно договоров с ПАО "Мобильные ТелеСистемы" № 138\Р\1003 от 01.01.2017 и АО "КОМСТАР ХМАО" договорам от 26.12.2016 № 138\Р и № 138\Р\1007.</t>
  </si>
  <si>
    <t xml:space="preserve">Произведена оплата страховой премии за страхование муниципального имущества в 2017 году согласно заключенных с Нижневартовским филиалом ПАО "САК "Энергогарант" МК 1676 от 30.12.2016 и договоров от 19.01.2017 № 176800-140-000024 и № 176800-140-000023. </t>
  </si>
  <si>
    <t>Оплачена кредиторская задолженность за теплоснабжение за ноябрь 2016 года по заключенному с ООО "Управляющая компания "ПРОГРЕСС" МК 3 от 17.11.2016. Произведена оплата коммунальных услуг (освещение, теплоснабжение, водоснабжение, водоотведение, содержание и текущий ремонт имущества) за жилые помещения, являющиеся объектами муниципальной собственности, в рамках заключенного с ООО "Управляющая компания "ПРОГРЕСС" МК1\17 от 14.02.2017 - в I квартале.</t>
  </si>
  <si>
    <t xml:space="preserve">Оплачена кредиторская задолженность за коммунальные услуги за нежилые объекты муниципальной собственности по заключенным с АО "АМЖКУ" МК 343 от 21.11.2016, МК 64 от 31.12.2015, договорам от 01.01.2016 № 66 и № 67, с АО "ЮТЭК" МК 0018 от 17.10.2016. Произведена оплата коммунальных услуг (водоснабжение, водоотведение, теплоснабжение, электроосвещение, вывоз и утилизация ТБО, вывоз ЖБО) за нежилые объекты муниципальной собственности в рамках заключенных с АО "АМЖКУ" МК 443, МК 444, МК 445 от 30.12.2016, от 02.03.2017 МК 633, договоров от 01.01.2017 № 446, № 447, № 448, с АО "ЮТЭК" МК 0018 от 30.12.2016 - в I квартале.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</si>
  <si>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Произведена оплата за обследование технического состояния административного здания ул. Траснпортная, д. 12 согласно заключенному с ООО "СтройПроект" договору б/н от 09.01.2017 - в I квартале.    </t>
  </si>
  <si>
    <t>1.1.10.</t>
  </si>
  <si>
    <t>июль - декабрь</t>
  </si>
  <si>
    <t>август - декабрь</t>
  </si>
  <si>
    <t>Произведена оплата коммунальных услуг (водоснабжение, водоотведение, теплоснабжение, электроосвещение, вывоз и утилизация ТБО, вывоз ЖБО) за нежилые объекты муниципальной собственности в рамках заключенных с АО "АМЖКУ" МК 443, МК 444, МК 445 от 30.12.2016, от 02.03.2017 МК 633, договоров от 01.01.2017 № 446, № 447, № 448, с АО "ЮТЭК" МК 0018 от 30.12.2016 - во II квартале.</t>
  </si>
  <si>
    <t>Выполнены ремонтные работы на объектах муниципальной собственности в рамках заключенного с ИП Ивановым И.В. договора № 2 от 10.01.2017 - в I и II кварталах.</t>
  </si>
  <si>
    <t>Произведена оплата коммунальных услуг (освещение, теплоснабжение, содержание имущества, вывоз и утилизация ТБО) за жилые помещения, являющиеся объектами муниципальной собственности, в рамках заключенных с АО "АМЖКУ" МК 1 от 31.03.2017, договора № 1 от 31.03.2017, с ООО "Управляющая компания "ПРОГРЕСС" МК1\17 от 14.02.2017, с ООО "Излучинская Управляющая компания "РАДУГА" договора № 01-17 от 24.05.2017 - во II квартале.</t>
  </si>
  <si>
    <t>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14 от 25.01.2017</t>
  </si>
  <si>
    <t xml:space="preserve">Проведена оценка рыночной стоимости объекта согласно договора №10\02\2017 от 15.02.2017 (здание аптеки ул. Центральная, д. 19А, п.г.т. Новоаганск и земельный участок под ним) - во II квартале.  </t>
  </si>
  <si>
    <t>1.1.10</t>
  </si>
  <si>
    <t xml:space="preserve">Проведена оценка рыночной стоимости объектов согласно МК4 от 27.04.2017 (помещение 1001 (БОК) ул. Центральная, д. 1, п.г.т. Новоаганск; стоянка на 3 единицы транспорта с теплым павильоном для 20 пассажиров ул. Транспортная, д. 12а, п.г.т. Новоаганск; административное здание ул. Транспортная, д. 12, п.г.т. Новоаганск), МК9 от 19.07.2017 (здание администрации ул. Мелик-Карамова, д. 16, п.г.т. Новоаганск) - в III квартале.  </t>
  </si>
  <si>
    <t>Произведена оплата за оценку 7-ми квартир в п.г.т. Новоаганск согласно заключенному с ООО "АЛЬФА-ОЦЕНКА" МК9 от 19.09.2017 - в III квартале.</t>
  </si>
  <si>
    <t>Выполнены кадастровые работы согласно заключенного договора с ИП Клименко С.В. №1 от 14.06.17 (проведено межевание 1 участка) - в III квартале.</t>
  </si>
  <si>
    <t>Произведена оплата коммунальных услуг (водоснабжение, водоотведение, теплоснабжение, электроосвещение, вывоз и утилизация ТБО, вывоз ЖБО) за нежилые объекты муниципальной собственности в рамках заключенных с АО "АМЖКУ" МК 444, МК 445 от 30.12.2016, от 02.03.2017 МК 633, договоров от 01.01.2017 № 446, № 447, № 448, с АО "ЮТЭК" МК 0018 от 30.12.2016 - в III квартале.</t>
  </si>
  <si>
    <t>Выполнены ремонтные работы на объектах муниципальной собственности в рамках заключенных с ИП Ивановым И.В. МК 10 от 11.08.2017, с АО "АМЖКУ" договора № 24 от 28.07.2017, приобретен прибор расхода воды в раках заключенного с ИП Шишига Г.Н. договора № 10 от 03.07.2017 - в III квартале.</t>
  </si>
  <si>
    <t>Произведена оплата коммунальных услуг (освещение, теплоснабжение, содержание имущества, вывоз и утилизация ТБО) за жилые помещения, являющиеся объектами муниципальной собственности, в рамках заключенных с АО "АМЖКУ" договора № 1 от 31.03.2017, с ООО "Управляющая компания "ПРОГРЕСС" МК1\17 от 14.02.2017, с ООО "Излучинская Управляющая компания "РАДУГА" договора № 01-17 от 24.05.2017 - в III квартале.</t>
  </si>
  <si>
    <r>
      <t xml:space="preserve">           на 31 декабря </t>
    </r>
    <r>
      <rPr>
        <sz val="12"/>
        <rFont val="Times New Roman"/>
        <family val="1"/>
        <charset val="204"/>
      </rPr>
      <t>2017</t>
    </r>
    <r>
      <rPr>
        <sz val="12"/>
        <color indexed="8"/>
        <rFont val="Times New Roman"/>
        <family val="1"/>
        <charset val="204"/>
      </rPr>
      <t xml:space="preserve"> года</t>
    </r>
  </si>
  <si>
    <t>1.1.11.</t>
  </si>
  <si>
    <t>Определение рыночной стоимости муниципаль-ного имущества жилого фонда для постановки на балансовый учет</t>
  </si>
  <si>
    <t>Определение рыночной стоимости муниципального имущества нежилого фонда для постановки на балансовый учет</t>
  </si>
  <si>
    <t>1.1.11</t>
  </si>
  <si>
    <t>Постановление администрации городского поселения Новоаганск от 20.12.2013 № 428 "Об утверждении муниципальной программы "Управление муниципальным имуществом городского поселения Новоаганск на 2014-2020 годы" (в редакции от 09.01.2018 № 1)</t>
  </si>
  <si>
    <t>апрель, июль, сентябрь, ноябрь</t>
  </si>
  <si>
    <t>Проведена оценка рыночной стоимости объектов согласно МК4 от 27.04.2017 (свиноводческий комплекс ул. Техснаб, д. 106, п.г.т. Новоаганск и земельный участок под ним; гостиница "Таёжная" ул. Береговая, д. 17а, п.г.т. Новоаганск и земельный участок под ней; оборудование для парикмахерской), МК9 от 19.07.2017 (здание аптеки ул. Центральная, д. 19А, п.г.т. Новоаганск и земельный участок под ним; оборудование для парихмахерской) - в III квартале.</t>
  </si>
  <si>
    <t>июль - сентябрь, ноябрь</t>
  </si>
  <si>
    <t xml:space="preserve">Проведена оценка рыночной стоимости объектов согласно договора №56\08\2017 от 09.08.2017 (досуговый центр ул. Транспортная, д. 28а, п.г.т. Новоаганск и земельный участок под ним) - в IV квартале.  </t>
  </si>
  <si>
    <t>март, октябрь</t>
  </si>
  <si>
    <t xml:space="preserve">Произведена оплата за оценку 2-х квартир в п.г.т. Новоаганск, ул. Нефтяников, д. 21, кв. 1, ул. Нефтяников, д. 22, кв. 1, согласно заключенным договорам с ООО "Эгида" от 10.08.2017 № 57\08\17, от 21.09.2017 № 65\09\17 для заключения договоров мены с гражданами - в IV квартале.                                                                                                                                                                                                                               </t>
  </si>
  <si>
    <t xml:space="preserve">Проведена оценка рыночной стоимости здания СДК с.Варьёган согласно МК4 от 27.04.2017 - в IV квартале.  </t>
  </si>
  <si>
    <t>В I квартале 2017 года договоров безвозмездного пользования и договоров аренды не заключено; во II квартале заключено 2 договора аренды; в III квартале заключено 5 договоров аренды, в IV квартале договоров безвозмездного пользования и договоров аренды не заключено.</t>
  </si>
  <si>
    <t>март, июнь, июль, сентябрь, ноябрь</t>
  </si>
  <si>
    <t xml:space="preserve">Произведена оплата за изготовление технического паспорта жилого дома №2 по ул. Новой в п.г.т. Новоаганск согласно заключенному с АО "Ростехинвентаризация - Федеральное БТИ" договору № 24411-8604-Д от 01.02.2017 - в I квартале. Произведена оплата за техническую инвентаризацию жилых помещений и акт ликвидации жилого дома согласно заключенному договору с ИП Клименко С.В. от 25.04.2017 №13 - во II квартале. Произведена оплата за техническую инвентаризацию жилых помещений согласно заключенным с ООО "Городской кадастр" МК3 от 02.05.2017, МК12 от 22.08.2017 - в III квартале. Произведена оплата за техническую инвентаризацию жилых помещений согласно заключенным с ИП Клименко С.В. договору № 32 от 09.11.2017 и ООО "Городской кадастр" МК14 от 07.11.2017 - в IV квартале.                                                       </t>
  </si>
  <si>
    <t>сентябрь, декабрь</t>
  </si>
  <si>
    <t>Произведена оплата за оценку 6-ти квартир в п.г.т. Новоаганск согласно заключенному с ООО "Эгида" договору № 77\11\17 от 10.11.2017 - в IV квартале.</t>
  </si>
  <si>
    <t>Произведена оплата за оценку автомобильнах дорог и инженерных сетей к дому №10 по ул. Энтузиастов в п.г.т. Новоаганск согласно заключенным с ООО "Эгида" договорам № 75\11\2017 от 10.11.2017, № 82\11\2017 от 27.11.2017 - в IV квартале.</t>
  </si>
  <si>
    <t>июль, октябрь, декабрь</t>
  </si>
  <si>
    <t>Выполнены кадастровые работы согласно заключенных с ИП Клименко С.В. договора №26 от 14.08.17 (проведено межевание 2 участков), с ООО "Городской кадастр" МК17 от 28.11.17 (кладбище п.г.т. Новоаганск) - в IV квартале.</t>
  </si>
  <si>
    <t>Сумма, запланированная на оценку 3-х квартир в домах-новостройках ул. Нефтяников, д. 22, кв. 2, ул. Нефтяников, д. 23, кв. 1 и кв. 2, не освоена в связи с тем, что квартиры переданы районом 14.12.2017, заселение квартир планируется в феврале 2018 года.</t>
  </si>
  <si>
    <t>Сумма, запланированная на межевание кладбища с. Варьёган не реализована в связи с тем, что до процедуры межевания необходимо провести ряд мероприятий (экспертиза, выбор ЗУ из земель лесного фонда и т.д.)</t>
  </si>
  <si>
    <t>октябрь</t>
  </si>
  <si>
    <t>Произведена оплата коммунальных услуг (водоснабжение, водоотведение, теплоснабжение, электроосвещение, вывоз и утилизация ТБО, вывоз ЖБО) за нежилые объекты муниципальной собственности в рамках заключенных с АО "АМЖКУ" МК 443, МК 444, МК 445 от 30.12.2016, договоров от 01.01.2017 № 446, № 447, от 01.09.2017 № 691, с АО "ЮТЭК" МК 0018 от 30.12.2016 - в IV квартале.</t>
  </si>
  <si>
    <t>февраль - май, июль, сентябрь, октябрь, декабрь</t>
  </si>
  <si>
    <t>Произведена оплата за установку, поверку прибора тепловой энергии, гидропневматическую промывку и выполнение ремонтных работ на объектах муниципальной собственности в рамках заключенных с ООО "АганТеплоЭнергоМонтажСервисСтрой" договора №17\17 от 21.08.2017, с АО "АМЖКУ" договора №Ю-081/17 от 18.08.2017, с ИП Ивановым В.В. договора №34 от 14.11.2017 - в IV квартале.</t>
  </si>
  <si>
    <t xml:space="preserve">Оплачена кредиторская задолженность за ТО и тек.ремонт системы электроснабжения и ОПС по заключенным с ИП Париловым А.А. МК 1 от 23.12.15, МК 0811 от 11.07.16 - в I квартале. </t>
  </si>
  <si>
    <t xml:space="preserve">Произведена оплата за ТО средств ОПС и ТО и текущий ремонт систем электроснабжения по заключенным с ИП Париловым А.А. МК 2 от 17.03.2017 и ООО "Электроналадчик" МК 1 от 04.04.2017 - во II квартале.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</si>
  <si>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Произведена оплата за ТО средств ОПС и ТО и текущий ремонт систем электроснабжения, поверку приборов измерения тепловой энергии по заключенным с ИП Париловым А.А. МК 2 от 17.03.2017, ООО "Электроналадчик" МК 1 от 04.04.2017, ООО "Карат-Сервис" МК 5 от 06.06.2017 - в III квартале.</t>
  </si>
  <si>
    <t>февраль, апрель - сентябрь, ноябрь, декабрь</t>
  </si>
  <si>
    <t>Произведена оплата за обследование технического состояния жилого комплекса на 73 человека ул. Траснпортная, д. 124 согласно заключенному с ООО "СтройПроект" договору №13 от 20.09.2017 - в IV квартале.</t>
  </si>
  <si>
    <t>февраль - июль, сентябрь, ноябрь, декабрь</t>
  </si>
  <si>
    <t>Произведена оплата коммунальных услуг (теплоснабжение, вывоз ТБО, вывоз ЖБО) за жилые помещения, являющиеся объектами муниципальной собственности, в рамках заключенных с АО "АМЖКУ" договоров №1 от 31.03.2017, №450 от 21.04.2017, №6 от 01.08.2017, с ООО "Управляющая компания "ПРОГРЕСС" МК1\17 от 14.02.2017 - в IVквартале.</t>
  </si>
  <si>
    <t>март, июнь, сентябрь, декабрь</t>
  </si>
  <si>
    <t>Произведена оплата за ТО средств ОПС и ТО и текущий ремонт систем электроснабжения по заключенным с ИП Париловым А.А. МК 2 от 17.03.2017, ООО "Электроналадчик" МК 1 от 04.04.2017 - в IV квартале.</t>
  </si>
  <si>
    <t>Произведена оплата за перепрограммирование счетчиков в рамках заключенного с ООО "Энергосервис" договора № 3 от 02.02.2017 - в I квартале. Произведена оплата подотчета (Ионина Е.В.) за приобретение товаров для ремонта жилых помещений, являющихся объектами муниципальной собственности - во II квартале. Произведена оплата за ремонт квартиры ул. Новая, д. 3, кв. 28 в рамках заключенного с ИП Ивановым В.В. МК 13 от 23.08.2017 - в III квартале. Произведена оплата подотчета (Ионина Е.В.) за приобретение электросчетчика для установки в жилое помещение, являющееся объектом муниципальной собственности - в IV квартале.</t>
  </si>
  <si>
    <t xml:space="preserve">
</t>
  </si>
  <si>
    <t>"Управление муниципальным имуществом городского поселения Новоаганск на 2018-2020 годы"</t>
  </si>
  <si>
    <r>
      <t xml:space="preserve">           на 31 марта </t>
    </r>
    <r>
      <rPr>
        <sz val="12"/>
        <rFont val="Times New Roman"/>
        <family val="1"/>
        <charset val="204"/>
      </rPr>
      <t>2018</t>
    </r>
    <r>
      <rPr>
        <sz val="12"/>
        <color indexed="8"/>
        <rFont val="Times New Roman"/>
        <family val="1"/>
        <charset val="204"/>
      </rPr>
      <t xml:space="preserve"> года</t>
    </r>
  </si>
  <si>
    <t>Постановление администрации городского поселения Новоаганск от 16.11.2017 № 390 "Об утверждении муниципальной программы "Управление муниципальным имуществом городского поселения Новоаганск на 2018-2020 годы" (в редакции от 21.02.2018 № 79)</t>
  </si>
  <si>
    <t>Определение рыночной стоимости объектов нежилого фонда</t>
  </si>
  <si>
    <t>Определение рыночной стоимости объектов жилого фонда</t>
  </si>
  <si>
    <t>Проведение технической инвентаризации муниципальных объектов недвижимости жилого фонда</t>
  </si>
  <si>
    <t>Объемы финансирования всего на 2018 год, тыс. руб.</t>
  </si>
  <si>
    <t>Исполнено на 01.04.2018</t>
  </si>
  <si>
    <t>Исполнено на 01.07.2018</t>
  </si>
  <si>
    <t>Исполнено на  01.10.2018</t>
  </si>
  <si>
    <t>Исполнено на 31.12.2018</t>
  </si>
  <si>
    <t>Проведение работ по межеванию земельных участков под объекты и объектами жилого и нежилого фонда, со-оружениями</t>
  </si>
  <si>
    <t>3.3.1.</t>
  </si>
  <si>
    <t>Страхование муниципального имущества, в том числе перечисление администрацией поселения субсидии страховой организации в размере  100% от суммы страховой премии</t>
  </si>
  <si>
    <t>приват.</t>
  </si>
  <si>
    <t>аренда</t>
  </si>
  <si>
    <t>баланс</t>
  </si>
  <si>
    <t>мена</t>
  </si>
  <si>
    <t>инвентар.</t>
  </si>
  <si>
    <t>эксперт.</t>
  </si>
  <si>
    <t>межеван.</t>
  </si>
  <si>
    <t>многодет.</t>
  </si>
  <si>
    <t>коммун.</t>
  </si>
  <si>
    <t>ремонт</t>
  </si>
  <si>
    <t>обслуж.</t>
  </si>
  <si>
    <t>связь</t>
  </si>
  <si>
    <t>соцнайм</t>
  </si>
  <si>
    <t>взносы</t>
  </si>
  <si>
    <t>страхование</t>
  </si>
  <si>
    <t xml:space="preserve">В целях сдачи в аренду проведена оценка рыночной стоимости объектов согласно заключенных с ООО "Эгида" договоров от 23.01.2018 №№ 04/01/2018, 05/01/2018 (помещение 1001 (БОК) ул. Центральная, д. 1, п.г.т. Новоаганск; стоянка на 3 единицы транспорта с теплым павильоном для 20 пассажиров ул. Транспортная, д. 12а, п.г.т. Новоаганск) - в I квартале.  </t>
  </si>
  <si>
    <t>февраль, март</t>
  </si>
  <si>
    <t xml:space="preserve">В целях заключения договоров мены с гражданами-собственниками жилых помещений в домах, признанных непригодными для проживания, произведена оплата за оценку квартир: в п.г.т. Излучинск, ул. Таёжная, д. 12, согласно заключенному с ООО "Бюро оценки и товарной экспертизы" договору  от 25.01.2018 № 69, в п.г.т. Новоаганск, ул. Нефтяников, д. 22, кв. 2, согласно заключенного с ООО "Эгида" договора от 30.01.2018 № 12/01/2018 - в I квартале.                                                                                                                                                                                                                               </t>
  </si>
  <si>
    <t>Выполнены кадастровые работы согласно заключенных с ИП Клименко С.В. договоров от 18.01.2018 № 1 (проведено межевание 3 участков), от 09.02.2018 № 2 (проведено межевание 1 участка) - в I квартале.</t>
  </si>
  <si>
    <t>январь - март</t>
  </si>
  <si>
    <t xml:space="preserve">Оплачена кредиторская задолженность за ТО и тек.ремонт системы электроснабжения по заключенному с ООО "Электроналадчик" МК 1 от 04.04.2017. Произведена оплата за ТО средств ОПС и ТО и текущий ремонт систем электроснабжения по заключенным с ИП Париловым А.А. МК 1 от 15.12.2017, ООО "Электроналадчик" МК 2 от 18.12.2017 - в I квартале. </t>
  </si>
  <si>
    <t xml:space="preserve">Оплачена кредиторская задолженность за коммунальные услуги за нежилые объекты муниципальной собственности по заключенному с АО "АМЖКУ" МК 445 от 30.12.2016. Произведена оплата коммунальных услуг (водоснабжение, водоотведение, теплоснабжение, электроосвещение, вывоз, утилизация и захоронение ТКО, вывоз ЖБО, вывоз ТКО, утилизация ТБО) за нежилые объекты муниципальной собственности в рамках заключенных с АО "АМЖКУ" МК 122, МК 125 от 05.02.2018, от 01.02.2018 МК 123, договоров от 01.01.2018 №№ 124, 126,127, от 05.02.2018 № 122; с АО "ЮТЭК" МК 0018-2018 от 22.01.2018;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</si>
  <si>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Выполнены ремонтные работы на объектах муниципальной собственности в рамках заключенных договоров с ИП Ивановым В.В. б/н от 24.01.2018, с АО "АМЖКУ" № Ю-143/17 от 25.12.2017, с ИП Гиляев Л.А. № 38 от 01.01.2018;</t>
  </si>
  <si>
    <t>январь, март</t>
  </si>
  <si>
    <t>Оплачена кредиторская задолженность по заключенным с АО "КОМСТАР ХМАО" договору № 138\Р\1007 от 26.12.2016, № 138\Р от 26.12.2016 и ПАО "Мобильные ТелеСистемы" договору № 138\Р\1003 от 01.01.2017. Услуги связи оказывались согласно договоров с ПАО "Мобильные ТелеСистемы" № 138/Р/1003 от 01.01.2018, от 29.01.2018 №№ 138\Р, 138/Р/1007 - в I квартале.</t>
  </si>
  <si>
    <t>Оплачена кредиторская задолженность по заключенным с АО "АМЖКУ" договорам от 18.12.2017 №№ 451, 452. Произведена оплата коммунальных услуг (теплоснабжение, вывоз ТБО и ЖБО) за жилые помещения, являющиеся объектами муниципальной собственности, в рамках заключенных с ООО "Управляющая компания "ПРОГРЕСС" МК1\17 от 14.02.2017, с АО "АМЖКУ" договора № 3/18 от 19.03.2018;</t>
  </si>
  <si>
    <t>Произведена оплата за дезинсекцию жилого помещения, являющегося объектом муниципальной собственности, в рамках заключенного с ООО "Городская дезинфекционная станция" договора № 1-р от 12.01.2018;</t>
  </si>
  <si>
    <t>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18 от 29.01.2018 - в I квартале.</t>
  </si>
  <si>
    <t>январь</t>
  </si>
  <si>
    <t xml:space="preserve">Произведена оплата первой части страховой премии за страхование муниципального имущества в 2018 году согласно заключенного с Нижневартовским филиалом ПАО "САК "Энергогарант" МК 2045 от 30.12.2017 - в I квартале. </t>
  </si>
  <si>
    <r>
      <t xml:space="preserve">           на 30 июня </t>
    </r>
    <r>
      <rPr>
        <sz val="12"/>
        <rFont val="Times New Roman"/>
        <family val="1"/>
        <charset val="204"/>
      </rPr>
      <t>2018</t>
    </r>
    <r>
      <rPr>
        <sz val="12"/>
        <color indexed="8"/>
        <rFont val="Times New Roman"/>
        <family val="1"/>
        <charset val="204"/>
      </rPr>
      <t xml:space="preserve"> года</t>
    </r>
  </si>
  <si>
    <t>Постановление администрации городского поселения Новоаганск от 16.11.2017 № 390 "Об утверждении муниципальной программы "Управление муниципальным имуществом городского поселения Новоаганск на 2018-2020 годы" (в редакции от 24.05.2018 № 204)</t>
  </si>
  <si>
    <t xml:space="preserve">В целях приватизации, сдачи в аренду и постановки на балансовый учет проведена оценка рыночной стоимости объектов согласно заключенных с ООО "Эгида" договоров от 14.03.2018 № 21/03/2018 (стоянка на 3 единицы транспорта с теплым павильоном для 20 пассажиров ул. Транспортная, д. 12а, п.г.т. Новоаганск), от 29.03.2018 № 22/03/2018 (гостиница "Таёжная ул. Береговая, д. 17а, п.г.т. Новоаганск), с ООО "Бюро оценки и товарной экспертизый" договора от 17.05.2018 № 632 (3 объекта), с ООО "Альфа-Оценка" МК5 от 04.04.2018 (2 объекта)  - во II квартале.  </t>
  </si>
  <si>
    <t>март, апрель, июнь</t>
  </si>
  <si>
    <t>февраль, март, апрель, июнь</t>
  </si>
  <si>
    <t xml:space="preserve">В целях заключения договоров мены с гражданами-собственниками жилых помещений в домах, признанных непригодными для проживания, произведена оплата за оценку квартир: в п.г.т. Излучинск, ул. Таёжная, д. 12, согласно заключенному с ООО "Бюро оценки и товарной экспертизы" договору  от 01.03.2018 № 209 (4 квартиры), в п.г.т. Новоаганск, ул. Транспортная, д. 18, кв. 2, согласно заключенного с ООО "Эгида" договора от 30.03.2018 № 31/03/2018; с целью постановки на балансовый учет произведена оплата за оценку квартир согласно заключенному с ООО "Альфа-Оценка" МК5 от 04.04.2018 (18 квартир) - во II квартале.                                                                                                                                                                                                                               </t>
  </si>
  <si>
    <t>март-июнь</t>
  </si>
  <si>
    <t>Выполнены кадастровые работы согласно заключенных с ООО "Городской кадастр" договоров от 15.03.2018 № 18 (2 объекта), от 07.05.2018 № 19 (проведено межевание 1 участка), с ООО "Тюменская землеустроительная компания" МК4 от 23.03.2018 (проведено межевание 11 участков) - во II квартале.</t>
  </si>
  <si>
    <t>январь, март-июнь</t>
  </si>
  <si>
    <t>Услуги связи оказывались согласно договоров с ПАО "Мобильные ТелеСистемы" № 138/Р/1003 от 01.01.2018, от 29.01.2018 №№ 138\Р, 138/Р/1007 - во II квартале.</t>
  </si>
  <si>
    <t xml:space="preserve">Произведена оплата коммунальных услуг (водоснабжение, водоотведение, теплоснабжение, электроосвещение, вывоз, утилизация и захоронение ТКО, вывоз ЖБО, вывоз ТКО, утилизация ТБО) за нежилые объекты муниципальной собственности в рамках заключенных с АО "АМЖКУ" МК 122, МК 125 от 05.02.2018, от 01.02.2018 МК 123, договоров от 01.01.2018 №№ 124, 126,127, от 05.02.2018 № 122; с АО "ЮТЭК" МК 0018-2018 от 22.01.2018;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</si>
  <si>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Произведена оплата за ТО средств ОПС и ТО и текущий ремонт систем электроснабжения по заключенным с ИП Париловым А.А. МК 1 от 15.12.2017, ООО "Электроналадчик" МК 2 от 18.12.2017 - во II квартале. </t>
  </si>
  <si>
    <t>январь - июнь</t>
  </si>
  <si>
    <t xml:space="preserve">Произведена оплата второй части страховой премии за страхование муниципального имущества в 2018 году согласно заключенного с Нижневартовским филиалом ПАО "САК "Энергогарант" МК 2045 от 30.12.2017 - во II квартале. </t>
  </si>
  <si>
    <t>январь, апрель</t>
  </si>
  <si>
    <t>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18 от 29.01.2018 - во II квартале.</t>
  </si>
  <si>
    <t>Выполнены ремонтные работы на объектах муниципальной собственности в рамках заключенных договоров с ИП Ивановым В.В. б/н от 24.01.2018, от 27.04.2018 № 57. Произведена оплата за санитарно-эпидемиологическую услугу согасно заключенному с ФБУЗ "ЦГиЭ в ХМАО-Югре" договору 20-18/Р от 01.03.2018;</t>
  </si>
  <si>
    <r>
      <t xml:space="preserve">           на 30 сентября </t>
    </r>
    <r>
      <rPr>
        <sz val="12"/>
        <rFont val="Times New Roman"/>
        <family val="1"/>
        <charset val="204"/>
      </rPr>
      <t>2018</t>
    </r>
    <r>
      <rPr>
        <sz val="12"/>
        <color indexed="8"/>
        <rFont val="Times New Roman"/>
        <family val="1"/>
        <charset val="204"/>
      </rPr>
      <t xml:space="preserve"> года</t>
    </r>
  </si>
  <si>
    <t>Постановление администрации городского поселения Новоаганск от 16.11.2017 № 390 "Об утверждении муниципальной программы "Управление муниципальным имуществом городского поселения Новоаганск на 2018-2020 годы" (в редакции от 08.08.2018 № 332)</t>
  </si>
  <si>
    <t>Оплата НДС</t>
  </si>
  <si>
    <t>НДС</t>
  </si>
  <si>
    <t>март, апрель, июнь, август, сентябрь</t>
  </si>
  <si>
    <t xml:space="preserve">Произведена оплата подотчета (Рабикова З.Р.) за оформление документов в целях регистрации перехода права собственности на ценные бумаги (акции) АО "АМЖКУ" - в III квартале.  </t>
  </si>
  <si>
    <t>февраль, март, апрель, июнь, июль</t>
  </si>
  <si>
    <t xml:space="preserve">В целях заключения договоров мены с гражданами-собственниками жилых помещений в домах, признанных непригодными для проживания, произведена оплата за оценку квартир: в п.г.т. Излучинск, ул. Таёжная, д. 12, согласно заключенному с ИП Катиной Н.С. договору от 27.06.2018 № 01-1/1044 (3 квартиры) - в III квартале.                                                                                                                                                                                                                               </t>
  </si>
  <si>
    <t>январь - сентябрь</t>
  </si>
  <si>
    <t xml:space="preserve">Произведена оплата коммунальных услуг (водоснабжение, водоотведение, теплоснабжение, электроосвещение, вывоз, утилизация и захоронение ТКО, вывоз ЖБО, вывоз ТКО) за нежилые объекты муниципальной собственности в рамках заключенных с АО "АМЖКУ" МК 122, МК 125 от 05.02.2018, от 01.02.2018 МК 123, договоров от 01.01.2018 №№ 124, 126,127; с АО "ЮТЭК" МК 0018-2018 от 22.01.2018;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</si>
  <si>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Произведена оплата за гидропневматическую промывку системы отопления в нежилых объектах муниципальной собственности в рамках заключенного с АО "АМЖКУ" МК 20 от 06.09.2018, за ремонтные работы по утеплению здания администрации (пгт. Новоаганск, ул. Мелик-Карамова, д. 16) в рамках заключенного с ИП Барзукаевым Р.Р. МК 10 от 13.06.2018;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</si>
  <si>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Произведена оплата за ТО средств ОПС и ТО и текущий ремонт систем электроснабжения по заключенным с ИП Париловым А.А. МК 1 от 15.12.2017, ООО "Электроналадчик" МК 2 от 18.12.2017 - в III квартале. </t>
  </si>
  <si>
    <t>Услуги связи оказывались согласно договоров с ПАО "Мобильные ТелеСистемы" № 138/Р/1003 от 01.01.2018, от 29.01.2018 №№ 138\Р, 138/Р/1007 - в III квартале.</t>
  </si>
  <si>
    <t>январь, март-сентябрь</t>
  </si>
  <si>
    <t>Произведена оплата НДС от продажи досугового центра (пгт. Новоаганск, ул. Транспортная, д. 28а) - в III квартале.</t>
  </si>
  <si>
    <t>сентябрь</t>
  </si>
  <si>
    <t>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18 от 29.01.2018 - в III квартале.</t>
  </si>
  <si>
    <t>Произведена оплата коммунальных услуг (теплоснабжение, содержание имущества, вывоз ТБОи ЖБО, транспортировка ТКО) за жилые помещения, являющиеся объектами муниципальной собственности, в рамках заключенных с АО "АМЖКУ" МК 3/18 от 19.03.2018, договора № 1-18 от 21.02.2018, с ООО "Управляющая компания "ПРОГРЕСС" МК6/18 от 05.06.2018, договора № 6/18 от 05.06.2018, с ООО "Излучинская Управляющая компания "РАДУГА" договоров от 18.09.2018 №№ 11/18, 12/18, 13/18, 14/18, 15/18, 16/18, 18/18, 19/18, 20/18 ;</t>
  </si>
  <si>
    <t>Произведена оплата за поверку теплосчетчиков в жилых помещениях, являющихся объектами муниципальной собственности, в рамках заключенного с ООО "УК "Домовой" МК 13 от 09.07.2018;</t>
  </si>
  <si>
    <t>январь, апрель, август, сентябрь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</si>
</sst>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21">
    <font>
      <sz val="10"/>
      <name val="Arial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24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/>
    <xf numFmtId="0" fontId="9" fillId="0" borderId="0" xfId="0" applyFont="1"/>
    <xf numFmtId="4" fontId="10" fillId="0" borderId="2" xfId="0" applyNumberFormat="1" applyFont="1" applyFill="1" applyBorder="1" applyAlignment="1" applyProtection="1">
      <alignment vertical="center" wrapText="1"/>
      <protection locked="0"/>
    </xf>
    <xf numFmtId="4" fontId="13" fillId="0" borderId="3" xfId="0" applyNumberFormat="1" applyFont="1" applyFill="1" applyBorder="1" applyAlignment="1" applyProtection="1">
      <alignment vertical="center" wrapText="1"/>
      <protection locked="0"/>
    </xf>
    <xf numFmtId="4" fontId="11" fillId="0" borderId="5" xfId="0" applyNumberFormat="1" applyFont="1" applyFill="1" applyBorder="1" applyAlignment="1" applyProtection="1">
      <alignment vertical="center" wrapText="1"/>
      <protection locked="0"/>
    </xf>
    <xf numFmtId="4" fontId="11" fillId="0" borderId="6" xfId="0" applyNumberFormat="1" applyFont="1" applyFill="1" applyBorder="1" applyAlignment="1" applyProtection="1">
      <alignment vertical="center" wrapText="1"/>
      <protection locked="0"/>
    </xf>
    <xf numFmtId="4" fontId="11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3" fillId="0" borderId="3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4" fillId="0" borderId="0" xfId="0" applyFont="1"/>
    <xf numFmtId="0" fontId="4" fillId="0" borderId="9" xfId="0" applyFont="1" applyBorder="1"/>
    <xf numFmtId="0" fontId="17" fillId="0" borderId="9" xfId="0" applyFont="1" applyBorder="1" applyAlignment="1"/>
    <xf numFmtId="0" fontId="17" fillId="0" borderId="0" xfId="0" applyFont="1" applyBorder="1" applyAlignment="1"/>
    <xf numFmtId="0" fontId="16" fillId="0" borderId="0" xfId="0" applyFont="1"/>
    <xf numFmtId="0" fontId="14" fillId="0" borderId="9" xfId="0" applyFont="1" applyBorder="1" applyAlignment="1"/>
    <xf numFmtId="2" fontId="10" fillId="0" borderId="1" xfId="1" applyNumberFormat="1" applyFont="1" applyFill="1" applyBorder="1" applyAlignment="1" applyProtection="1">
      <alignment vertical="center" wrapText="1"/>
      <protection locked="0"/>
    </xf>
    <xf numFmtId="2" fontId="10" fillId="0" borderId="6" xfId="1" applyNumberFormat="1" applyFont="1" applyFill="1" applyBorder="1" applyAlignment="1" applyProtection="1">
      <alignment vertical="center" wrapText="1"/>
      <protection locked="0"/>
    </xf>
    <xf numFmtId="2" fontId="10" fillId="0" borderId="6" xfId="0" applyNumberFormat="1" applyFont="1" applyFill="1" applyBorder="1" applyAlignment="1" applyProtection="1">
      <alignment horizontal="right" vertical="center"/>
      <protection locked="0"/>
    </xf>
    <xf numFmtId="2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2" fontId="10" fillId="0" borderId="5" xfId="0" applyNumberFormat="1" applyFont="1" applyFill="1" applyBorder="1" applyAlignment="1" applyProtection="1">
      <alignment horizontal="right" vertical="center"/>
      <protection locked="0"/>
    </xf>
    <xf numFmtId="2" fontId="11" fillId="0" borderId="5" xfId="0" applyNumberFormat="1" applyFont="1" applyFill="1" applyBorder="1" applyAlignment="1" applyProtection="1">
      <alignment horizontal="right" vertical="center" wrapText="1"/>
      <protection locked="0"/>
    </xf>
    <xf numFmtId="2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1" fillId="0" borderId="5" xfId="0" applyNumberFormat="1" applyFont="1" applyFill="1" applyBorder="1" applyAlignment="1" applyProtection="1">
      <alignment horizontal="right" vertical="center"/>
      <protection locked="0"/>
    </xf>
    <xf numFmtId="2" fontId="10" fillId="0" borderId="4" xfId="1" applyNumberFormat="1" applyFont="1" applyFill="1" applyBorder="1" applyAlignment="1" applyProtection="1">
      <alignment vertical="center" wrapText="1"/>
      <protection locked="0"/>
    </xf>
    <xf numFmtId="2" fontId="13" fillId="0" borderId="4" xfId="0" applyNumberFormat="1" applyFont="1" applyFill="1" applyBorder="1" applyAlignment="1" applyProtection="1">
      <alignment vertical="center" wrapText="1"/>
      <protection locked="0"/>
    </xf>
    <xf numFmtId="2" fontId="13" fillId="0" borderId="8" xfId="0" applyNumberFormat="1" applyFont="1" applyFill="1" applyBorder="1" applyAlignment="1" applyProtection="1">
      <alignment vertical="center" wrapText="1"/>
      <protection locked="0"/>
    </xf>
    <xf numFmtId="2" fontId="11" fillId="0" borderId="6" xfId="0" applyNumberFormat="1" applyFont="1" applyFill="1" applyBorder="1" applyAlignment="1" applyProtection="1">
      <alignment horizontal="right" vertical="center" wrapText="1"/>
      <protection locked="0"/>
    </xf>
    <xf numFmtId="2" fontId="11" fillId="0" borderId="6" xfId="0" applyNumberFormat="1" applyFont="1" applyFill="1" applyBorder="1" applyAlignment="1" applyProtection="1">
      <alignment horizontal="right" vertical="center"/>
      <protection locked="0"/>
    </xf>
    <xf numFmtId="2" fontId="11" fillId="0" borderId="7" xfId="0" applyNumberFormat="1" applyFont="1" applyFill="1" applyBorder="1" applyAlignment="1" applyProtection="1">
      <alignment horizontal="right" vertical="center"/>
      <protection locked="0"/>
    </xf>
    <xf numFmtId="2" fontId="11" fillId="0" borderId="1" xfId="1" applyNumberFormat="1" applyFont="1" applyFill="1" applyBorder="1" applyAlignment="1" applyProtection="1">
      <alignment vertical="center" wrapText="1"/>
      <protection locked="0"/>
    </xf>
    <xf numFmtId="2" fontId="11" fillId="0" borderId="1" xfId="0" applyNumberFormat="1" applyFont="1" applyFill="1" applyBorder="1" applyAlignment="1" applyProtection="1">
      <alignment horizontal="right" vertical="center"/>
      <protection locked="0"/>
    </xf>
    <xf numFmtId="2" fontId="11" fillId="0" borderId="1" xfId="0" applyNumberFormat="1" applyFont="1" applyFill="1" applyBorder="1" applyAlignment="1" applyProtection="1">
      <alignment vertical="center" wrapText="1"/>
      <protection locked="0"/>
    </xf>
    <xf numFmtId="2" fontId="10" fillId="0" borderId="5" xfId="1" applyNumberFormat="1" applyFont="1" applyFill="1" applyBorder="1" applyAlignment="1" applyProtection="1">
      <alignment vertical="center" wrapText="1"/>
    </xf>
    <xf numFmtId="2" fontId="11" fillId="0" borderId="1" xfId="0" applyNumberFormat="1" applyFont="1" applyFill="1" applyBorder="1" applyAlignment="1" applyProtection="1">
      <alignment horizontal="right" vertical="center" wrapText="1"/>
    </xf>
    <xf numFmtId="2" fontId="11" fillId="0" borderId="5" xfId="0" applyNumberFormat="1" applyFont="1" applyFill="1" applyBorder="1" applyAlignment="1" applyProtection="1">
      <alignment horizontal="right" vertical="center"/>
    </xf>
    <xf numFmtId="2" fontId="10" fillId="0" borderId="1" xfId="0" applyNumberFormat="1" applyFont="1" applyFill="1" applyBorder="1" applyAlignment="1" applyProtection="1">
      <alignment horizontal="right" vertical="center" wrapText="1"/>
    </xf>
    <xf numFmtId="2" fontId="10" fillId="0" borderId="1" xfId="1" applyNumberFormat="1" applyFont="1" applyFill="1" applyBorder="1" applyAlignment="1" applyProtection="1">
      <alignment vertical="center" wrapText="1"/>
    </xf>
    <xf numFmtId="2" fontId="10" fillId="0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4" fillId="0" borderId="0" xfId="0" applyFont="1" applyFill="1"/>
    <xf numFmtId="0" fontId="0" fillId="0" borderId="0" xfId="0" applyFill="1"/>
    <xf numFmtId="2" fontId="10" fillId="2" borderId="1" xfId="1" applyNumberFormat="1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top"/>
    </xf>
    <xf numFmtId="2" fontId="11" fillId="0" borderId="7" xfId="0" applyNumberFormat="1" applyFont="1" applyFill="1" applyBorder="1" applyAlignment="1" applyProtection="1">
      <alignment horizontal="right" vertical="center" wrapText="1"/>
      <protection locked="0"/>
    </xf>
    <xf numFmtId="2" fontId="19" fillId="0" borderId="1" xfId="1" applyNumberFormat="1" applyFont="1" applyFill="1" applyBorder="1" applyAlignment="1" applyProtection="1">
      <alignment vertical="center" wrapText="1"/>
      <protection locked="0"/>
    </xf>
    <xf numFmtId="2" fontId="19" fillId="2" borderId="1" xfId="1" applyNumberFormat="1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 wrapText="1"/>
      <protection locked="0"/>
    </xf>
    <xf numFmtId="2" fontId="0" fillId="3" borderId="1" xfId="0" applyNumberFormat="1" applyFill="1" applyBorder="1"/>
    <xf numFmtId="2" fontId="0" fillId="3" borderId="0" xfId="0" applyNumberFormat="1" applyFill="1"/>
    <xf numFmtId="2" fontId="0" fillId="4" borderId="1" xfId="0" applyNumberFormat="1" applyFill="1" applyBorder="1"/>
    <xf numFmtId="2" fontId="0" fillId="4" borderId="0" xfId="0" applyNumberFormat="1" applyFill="1"/>
    <xf numFmtId="2" fontId="1" fillId="3" borderId="1" xfId="0" applyNumberFormat="1" applyFont="1" applyFill="1" applyBorder="1"/>
    <xf numFmtId="2" fontId="10" fillId="4" borderId="1" xfId="1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3" fillId="4" borderId="0" xfId="0" applyFont="1" applyFill="1" applyBorder="1" applyAlignment="1"/>
    <xf numFmtId="0" fontId="5" fillId="4" borderId="0" xfId="0" applyFont="1" applyFill="1" applyAlignment="1">
      <alignment horizontal="left"/>
    </xf>
    <xf numFmtId="0" fontId="6" fillId="4" borderId="0" xfId="0" applyFont="1" applyFill="1" applyAlignment="1"/>
    <xf numFmtId="0" fontId="6" fillId="4" borderId="0" xfId="0" applyFont="1" applyFill="1" applyBorder="1" applyAlignment="1"/>
    <xf numFmtId="0" fontId="4" fillId="4" borderId="0" xfId="0" applyFont="1" applyFill="1" applyBorder="1" applyAlignment="1"/>
    <xf numFmtId="2" fontId="10" fillId="4" borderId="4" xfId="1" applyNumberFormat="1" applyFont="1" applyFill="1" applyBorder="1" applyAlignment="1" applyProtection="1">
      <alignment vertical="center" wrapText="1"/>
      <protection locked="0"/>
    </xf>
    <xf numFmtId="2" fontId="10" fillId="4" borderId="6" xfId="1" applyNumberFormat="1" applyFont="1" applyFill="1" applyBorder="1" applyAlignment="1" applyProtection="1">
      <alignment vertical="center" wrapText="1"/>
      <protection locked="0"/>
    </xf>
    <xf numFmtId="2" fontId="13" fillId="4" borderId="4" xfId="0" applyNumberFormat="1" applyFont="1" applyFill="1" applyBorder="1" applyAlignment="1" applyProtection="1">
      <alignment vertical="center" wrapText="1"/>
      <protection locked="0"/>
    </xf>
    <xf numFmtId="2" fontId="10" fillId="4" borderId="5" xfId="1" applyNumberFormat="1" applyFont="1" applyFill="1" applyBorder="1" applyAlignment="1" applyProtection="1">
      <alignment vertical="center" wrapText="1"/>
    </xf>
    <xf numFmtId="2" fontId="10" fillId="4" borderId="1" xfId="1" applyNumberFormat="1" applyFont="1" applyFill="1" applyBorder="1" applyAlignment="1" applyProtection="1">
      <alignment vertical="center" wrapText="1"/>
    </xf>
    <xf numFmtId="0" fontId="16" fillId="4" borderId="9" xfId="0" applyFont="1" applyFill="1" applyBorder="1"/>
    <xf numFmtId="0" fontId="16" fillId="4" borderId="0" xfId="0" applyFont="1" applyFill="1"/>
    <xf numFmtId="0" fontId="0" fillId="3" borderId="0" xfId="0" applyFill="1"/>
    <xf numFmtId="0" fontId="0" fillId="3" borderId="9" xfId="0" applyFill="1" applyBorder="1"/>
    <xf numFmtId="0" fontId="0" fillId="4" borderId="9" xfId="0" applyFill="1" applyBorder="1"/>
    <xf numFmtId="0" fontId="0" fillId="3" borderId="0" xfId="0" applyFill="1" applyBorder="1"/>
    <xf numFmtId="0" fontId="0" fillId="4" borderId="0" xfId="0" applyFill="1" applyBorder="1"/>
    <xf numFmtId="2" fontId="0" fillId="5" borderId="1" xfId="0" applyNumberFormat="1" applyFill="1" applyBorder="1"/>
    <xf numFmtId="2" fontId="18" fillId="3" borderId="1" xfId="0" applyNumberFormat="1" applyFont="1" applyFill="1" applyBorder="1"/>
    <xf numFmtId="4" fontId="10" fillId="0" borderId="12" xfId="0" applyNumberFormat="1" applyFont="1" applyFill="1" applyBorder="1" applyAlignment="1" applyProtection="1">
      <alignment vertical="center" wrapText="1"/>
      <protection locked="0"/>
    </xf>
    <xf numFmtId="2" fontId="10" fillId="4" borderId="5" xfId="1" applyNumberFormat="1" applyFont="1" applyFill="1" applyBorder="1" applyAlignment="1" applyProtection="1">
      <alignment vertical="center" wrapText="1"/>
      <protection locked="0"/>
    </xf>
    <xf numFmtId="2" fontId="10" fillId="0" borderId="5" xfId="1" applyNumberFormat="1" applyFont="1" applyFill="1" applyBorder="1" applyAlignment="1" applyProtection="1">
      <alignment vertical="center" wrapText="1"/>
      <protection locked="0"/>
    </xf>
    <xf numFmtId="2" fontId="18" fillId="4" borderId="1" xfId="0" applyNumberFormat="1" applyFont="1" applyFill="1" applyBorder="1"/>
    <xf numFmtId="2" fontId="0" fillId="6" borderId="1" xfId="0" applyNumberFormat="1" applyFill="1" applyBorder="1"/>
    <xf numFmtId="2" fontId="0" fillId="6" borderId="0" xfId="0" applyNumberFormat="1" applyFill="1"/>
    <xf numFmtId="0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1" fillId="0" borderId="6" xfId="0" applyFont="1" applyFill="1" applyBorder="1" applyAlignment="1" applyProtection="1">
      <alignment vertical="center" wrapText="1"/>
      <protection locked="0"/>
    </xf>
    <xf numFmtId="2" fontId="18" fillId="7" borderId="1" xfId="0" applyNumberFormat="1" applyFont="1" applyFill="1" applyBorder="1" applyAlignment="1">
      <alignment horizontal="center"/>
    </xf>
    <xf numFmtId="2" fontId="18" fillId="7" borderId="0" xfId="0" applyNumberFormat="1" applyFont="1" applyFill="1" applyAlignment="1">
      <alignment horizontal="center"/>
    </xf>
    <xf numFmtId="2" fontId="18" fillId="8" borderId="1" xfId="0" applyNumberFormat="1" applyFont="1" applyFill="1" applyBorder="1" applyAlignment="1">
      <alignment horizontal="center"/>
    </xf>
    <xf numFmtId="2" fontId="18" fillId="9" borderId="1" xfId="0" applyNumberFormat="1" applyFont="1" applyFill="1" applyBorder="1" applyAlignment="1">
      <alignment horizontal="center"/>
    </xf>
    <xf numFmtId="2" fontId="18" fillId="10" borderId="1" xfId="0" applyNumberFormat="1" applyFont="1" applyFill="1" applyBorder="1" applyAlignment="1">
      <alignment horizontal="center"/>
    </xf>
    <xf numFmtId="2" fontId="1" fillId="9" borderId="1" xfId="0" applyNumberFormat="1" applyFont="1" applyFill="1" applyBorder="1"/>
    <xf numFmtId="2" fontId="1" fillId="7" borderId="1" xfId="0" applyNumberFormat="1" applyFont="1" applyFill="1" applyBorder="1"/>
    <xf numFmtId="2" fontId="1" fillId="8" borderId="1" xfId="0" applyNumberFormat="1" applyFont="1" applyFill="1" applyBorder="1"/>
    <xf numFmtId="2" fontId="1" fillId="10" borderId="1" xfId="0" applyNumberFormat="1" applyFont="1" applyFill="1" applyBorder="1"/>
    <xf numFmtId="2" fontId="18" fillId="11" borderId="1" xfId="0" applyNumberFormat="1" applyFont="1" applyFill="1" applyBorder="1" applyAlignment="1">
      <alignment horizontal="center"/>
    </xf>
    <xf numFmtId="2" fontId="1" fillId="11" borderId="1" xfId="0" applyNumberFormat="1" applyFont="1" applyFill="1" applyBorder="1"/>
    <xf numFmtId="2" fontId="18" fillId="12" borderId="1" xfId="0" applyNumberFormat="1" applyFont="1" applyFill="1" applyBorder="1" applyAlignment="1">
      <alignment horizontal="center"/>
    </xf>
    <xf numFmtId="2" fontId="1" fillId="12" borderId="1" xfId="0" applyNumberFormat="1" applyFont="1" applyFill="1" applyBorder="1"/>
    <xf numFmtId="49" fontId="1" fillId="13" borderId="1" xfId="0" applyNumberFormat="1" applyFont="1" applyFill="1" applyBorder="1" applyAlignment="1">
      <alignment horizontal="center"/>
    </xf>
    <xf numFmtId="2" fontId="18" fillId="13" borderId="1" xfId="0" applyNumberFormat="1" applyFont="1" applyFill="1" applyBorder="1" applyAlignment="1">
      <alignment horizontal="center"/>
    </xf>
    <xf numFmtId="2" fontId="1" fillId="13" borderId="1" xfId="0" applyNumberFormat="1" applyFont="1" applyFill="1" applyBorder="1"/>
    <xf numFmtId="2" fontId="18" fillId="14" borderId="1" xfId="0" applyNumberFormat="1" applyFont="1" applyFill="1" applyBorder="1" applyAlignment="1">
      <alignment horizontal="center"/>
    </xf>
    <xf numFmtId="2" fontId="1" fillId="14" borderId="1" xfId="0" applyNumberFormat="1" applyFont="1" applyFill="1" applyBorder="1"/>
    <xf numFmtId="49" fontId="1" fillId="15" borderId="1" xfId="0" applyNumberFormat="1" applyFont="1" applyFill="1" applyBorder="1" applyAlignment="1">
      <alignment horizontal="center"/>
    </xf>
    <xf numFmtId="2" fontId="18" fillId="15" borderId="1" xfId="0" applyNumberFormat="1" applyFont="1" applyFill="1" applyBorder="1"/>
    <xf numFmtId="2" fontId="1" fillId="15" borderId="1" xfId="0" applyNumberFormat="1" applyFont="1" applyFill="1" applyBorder="1"/>
    <xf numFmtId="2" fontId="0" fillId="13" borderId="1" xfId="0" applyNumberFormat="1" applyFill="1" applyBorder="1" applyAlignment="1">
      <alignment horizontal="center"/>
    </xf>
    <xf numFmtId="2" fontId="0" fillId="15" borderId="1" xfId="0" applyNumberFormat="1" applyFill="1" applyBorder="1"/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2" fontId="0" fillId="4" borderId="3" xfId="0" applyNumberFormat="1" applyFill="1" applyBorder="1"/>
    <xf numFmtId="2" fontId="0" fillId="16" borderId="1" xfId="0" applyNumberFormat="1" applyFill="1" applyBorder="1"/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2" fontId="0" fillId="3" borderId="3" xfId="0" applyNumberFormat="1" applyFill="1" applyBorder="1"/>
    <xf numFmtId="2" fontId="0" fillId="4" borderId="4" xfId="0" applyNumberFormat="1" applyFill="1" applyBorder="1"/>
    <xf numFmtId="2" fontId="0" fillId="4" borderId="8" xfId="0" applyNumberFormat="1" applyFill="1" applyBorder="1"/>
    <xf numFmtId="49" fontId="1" fillId="17" borderId="3" xfId="0" applyNumberFormat="1" applyFont="1" applyFill="1" applyBorder="1" applyAlignment="1">
      <alignment horizontal="center"/>
    </xf>
    <xf numFmtId="2" fontId="18" fillId="17" borderId="1" xfId="0" applyNumberFormat="1" applyFont="1" applyFill="1" applyBorder="1" applyAlignment="1">
      <alignment horizontal="center"/>
    </xf>
    <xf numFmtId="2" fontId="1" fillId="17" borderId="1" xfId="0" applyNumberFormat="1" applyFont="1" applyFill="1" applyBorder="1"/>
    <xf numFmtId="2" fontId="0" fillId="17" borderId="3" xfId="0" applyNumberFormat="1" applyFill="1" applyBorder="1" applyAlignment="1">
      <alignment horizontal="center"/>
    </xf>
    <xf numFmtId="0" fontId="20" fillId="4" borderId="0" xfId="0" applyFont="1" applyFill="1"/>
    <xf numFmtId="0" fontId="0" fillId="0" borderId="11" xfId="0" applyBorder="1"/>
    <xf numFmtId="0" fontId="0" fillId="0" borderId="0" xfId="0" applyBorder="1"/>
    <xf numFmtId="0" fontId="0" fillId="0" borderId="9" xfId="0" applyBorder="1"/>
    <xf numFmtId="0" fontId="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7" xfId="0" applyNumberFormat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top" wrapText="1"/>
      <protection locked="0"/>
    </xf>
    <xf numFmtId="0" fontId="11" fillId="4" borderId="7" xfId="0" applyFont="1" applyFill="1" applyBorder="1" applyAlignment="1" applyProtection="1">
      <alignment horizontal="center" vertical="top" wrapText="1"/>
      <protection locked="0"/>
    </xf>
    <xf numFmtId="2" fontId="9" fillId="0" borderId="10" xfId="0" applyNumberFormat="1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wrapText="1"/>
    </xf>
    <xf numFmtId="49" fontId="11" fillId="0" borderId="5" xfId="0" applyNumberFormat="1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5" fillId="0" borderId="15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15" fillId="0" borderId="13" xfId="0" applyFont="1" applyFill="1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0" fillId="0" borderId="6" xfId="0" applyFont="1" applyFill="1" applyBorder="1" applyAlignment="1" applyProtection="1">
      <alignment horizontal="center" vertical="top" wrapText="1"/>
      <protection locked="0"/>
    </xf>
    <xf numFmtId="0" fontId="10" fillId="0" borderId="7" xfId="0" applyFont="1" applyFill="1" applyBorder="1" applyAlignment="1" applyProtection="1">
      <alignment horizontal="center" vertical="top" wrapText="1"/>
      <protection locked="0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9" fillId="4" borderId="13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19" fillId="2" borderId="7" xfId="0" applyFont="1" applyFill="1" applyBorder="1" applyAlignment="1" applyProtection="1">
      <alignment horizontal="center" vertical="top" wrapText="1"/>
      <protection locked="0"/>
    </xf>
    <xf numFmtId="2" fontId="9" fillId="4" borderId="13" xfId="0" applyNumberFormat="1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49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9" fillId="0" borderId="6" xfId="0" applyFont="1" applyFill="1" applyBorder="1" applyAlignment="1" applyProtection="1">
      <alignment horizontal="center" vertical="top" wrapText="1"/>
    </xf>
    <xf numFmtId="0" fontId="9" fillId="4" borderId="3" xfId="0" applyFont="1" applyFill="1" applyBorder="1" applyAlignment="1">
      <alignment horizontal="justify" vertical="top" wrapText="1"/>
    </xf>
    <xf numFmtId="0" fontId="9" fillId="4" borderId="4" xfId="0" applyFont="1" applyFill="1" applyBorder="1" applyAlignment="1">
      <alignment horizontal="justify" vertical="top" wrapText="1"/>
    </xf>
    <xf numFmtId="0" fontId="9" fillId="4" borderId="8" xfId="0" applyFont="1" applyFill="1" applyBorder="1" applyAlignment="1">
      <alignment horizontal="justify" vertical="top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9" fillId="0" borderId="8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top" wrapText="1"/>
      <protection locked="0"/>
    </xf>
    <xf numFmtId="0" fontId="11" fillId="2" borderId="7" xfId="0" applyFont="1" applyFill="1" applyBorder="1" applyAlignment="1" applyProtection="1">
      <alignment horizontal="center" vertical="top" wrapText="1"/>
      <protection locked="0"/>
    </xf>
    <xf numFmtId="0" fontId="11" fillId="2" borderId="5" xfId="0" applyFont="1" applyFill="1" applyBorder="1" applyAlignment="1" applyProtection="1">
      <alignment horizontal="center" vertical="top" wrapText="1"/>
      <protection locked="0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6" xfId="0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5" xfId="0" applyFont="1" applyFill="1" applyBorder="1" applyAlignment="1" applyProtection="1">
      <alignment horizontal="center" vertical="top" wrapText="1"/>
      <protection locked="0"/>
    </xf>
    <xf numFmtId="2" fontId="9" fillId="4" borderId="3" xfId="0" applyNumberFormat="1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49" fontId="11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49" fontId="11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6" xfId="0" applyFont="1" applyFill="1" applyBorder="1" applyAlignment="1" applyProtection="1">
      <alignment horizontal="center" vertical="center" wrapText="1"/>
      <protection locked="0"/>
    </xf>
    <xf numFmtId="0" fontId="15" fillId="4" borderId="7" xfId="0" applyFont="1" applyFill="1" applyBorder="1" applyAlignment="1" applyProtection="1">
      <alignment horizontal="center" vertical="center" wrapText="1"/>
      <protection locked="0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top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9" fillId="4" borderId="1" xfId="0" applyFont="1" applyFill="1" applyBorder="1" applyAlignment="1" applyProtection="1">
      <alignment horizontal="center" vertical="top" wrapText="1"/>
    </xf>
    <xf numFmtId="0" fontId="9" fillId="4" borderId="6" xfId="0" applyFont="1" applyFill="1" applyBorder="1" applyAlignment="1" applyProtection="1">
      <alignment horizontal="center" vertical="top" wrapText="1"/>
    </xf>
    <xf numFmtId="0" fontId="9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9" fillId="0" borderId="9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6" xfId="0" applyNumberFormat="1" applyFont="1" applyFill="1" applyBorder="1" applyAlignment="1" applyProtection="1">
      <alignment horizontal="justify" vertical="top" wrapText="1"/>
      <protection locked="0"/>
    </xf>
    <xf numFmtId="164" fontId="11" fillId="0" borderId="7" xfId="0" applyNumberFormat="1" applyFont="1" applyFill="1" applyBorder="1" applyAlignment="1" applyProtection="1">
      <alignment horizontal="justify" vertical="top" wrapText="1"/>
      <protection locked="0"/>
    </xf>
    <xf numFmtId="164" fontId="11" fillId="0" borderId="5" xfId="0" applyNumberFormat="1" applyFont="1" applyFill="1" applyBorder="1" applyAlignment="1" applyProtection="1">
      <alignment horizontal="justify" vertical="top" wrapText="1"/>
      <protection locked="0"/>
    </xf>
    <xf numFmtId="0" fontId="0" fillId="0" borderId="4" xfId="0" applyBorder="1" applyAlignment="1">
      <alignment vertical="center"/>
    </xf>
    <xf numFmtId="0" fontId="0" fillId="0" borderId="8" xfId="0" applyBorder="1" applyAlignment="1"/>
    <xf numFmtId="0" fontId="0" fillId="0" borderId="4" xfId="0" applyBorder="1" applyAlignment="1">
      <alignment wrapText="1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49" fontId="11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9" fillId="4" borderId="6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top" wrapText="1"/>
    </xf>
    <xf numFmtId="0" fontId="9" fillId="4" borderId="10" xfId="0" applyNumberFormat="1" applyFont="1" applyFill="1" applyBorder="1" applyAlignment="1">
      <alignment horizontal="left" vertical="center" wrapText="1"/>
    </xf>
    <xf numFmtId="0" fontId="0" fillId="4" borderId="11" xfId="0" applyFill="1" applyBorder="1"/>
    <xf numFmtId="0" fontId="0" fillId="4" borderId="2" xfId="0" applyFill="1" applyBorder="1"/>
    <xf numFmtId="0" fontId="9" fillId="4" borderId="15" xfId="0" applyNumberFormat="1" applyFont="1" applyFill="1" applyBorder="1" applyAlignment="1">
      <alignment horizontal="left" vertical="center" wrapText="1"/>
    </xf>
    <xf numFmtId="0" fontId="0" fillId="0" borderId="0" xfId="0" applyBorder="1" applyAlignment="1"/>
    <xf numFmtId="0" fontId="0" fillId="0" borderId="12" xfId="0" applyBorder="1" applyAlignment="1"/>
    <xf numFmtId="0" fontId="9" fillId="4" borderId="13" xfId="0" applyNumberFormat="1" applyFont="1" applyFill="1" applyBorder="1" applyAlignment="1">
      <alignment horizontal="left" vertical="center" wrapText="1"/>
    </xf>
    <xf numFmtId="0" fontId="0" fillId="4" borderId="9" xfId="0" applyFill="1" applyBorder="1" applyAlignment="1"/>
    <xf numFmtId="0" fontId="0" fillId="4" borderId="14" xfId="0" applyFill="1" applyBorder="1" applyAlignment="1"/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49" fontId="11" fillId="0" borderId="10" xfId="0" applyNumberFormat="1" applyFont="1" applyFill="1" applyBorder="1" applyAlignment="1" applyProtection="1">
      <alignment vertical="center" wrapText="1"/>
      <protection locked="0"/>
    </xf>
    <xf numFmtId="0" fontId="0" fillId="0" borderId="11" xfId="0" applyBorder="1" applyAlignment="1"/>
    <xf numFmtId="0" fontId="0" fillId="0" borderId="2" xfId="0" applyBorder="1" applyAlignment="1"/>
    <xf numFmtId="0" fontId="11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9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9" fillId="2" borderId="1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13" xfId="0" applyNumberFormat="1" applyFont="1" applyFill="1" applyBorder="1" applyAlignment="1" applyProtection="1">
      <alignment vertical="center" wrapText="1"/>
      <protection locked="0"/>
    </xf>
    <xf numFmtId="0" fontId="0" fillId="4" borderId="9" xfId="0" applyNumberFormat="1" applyFill="1" applyBorder="1" applyAlignment="1">
      <alignment wrapText="1"/>
    </xf>
    <xf numFmtId="0" fontId="0" fillId="4" borderId="14" xfId="0" applyNumberFormat="1" applyFill="1" applyBorder="1" applyAlignment="1">
      <alignment wrapText="1"/>
    </xf>
    <xf numFmtId="0" fontId="11" fillId="4" borderId="10" xfId="0" applyNumberFormat="1" applyFont="1" applyFill="1" applyBorder="1" applyAlignment="1" applyProtection="1">
      <alignment vertical="center" wrapText="1"/>
      <protection locked="0"/>
    </xf>
    <xf numFmtId="0" fontId="0" fillId="4" borderId="11" xfId="0" applyNumberFormat="1" applyFill="1" applyBorder="1" applyAlignment="1">
      <alignment wrapText="1"/>
    </xf>
    <xf numFmtId="0" fontId="0" fillId="4" borderId="2" xfId="0" applyNumberFormat="1" applyFill="1" applyBorder="1" applyAlignment="1">
      <alignment wrapText="1"/>
    </xf>
    <xf numFmtId="0" fontId="11" fillId="4" borderId="15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vertical="center" wrapText="1"/>
      <protection locked="0"/>
    </xf>
    <xf numFmtId="0" fontId="11" fillId="0" borderId="13" xfId="0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4" borderId="3" xfId="0" applyNumberFormat="1" applyFont="1" applyFill="1" applyBorder="1" applyAlignment="1" applyProtection="1">
      <alignment horizontal="left" vertical="center" wrapText="1"/>
      <protection locked="0"/>
    </xf>
    <xf numFmtId="0" fontId="9" fillId="4" borderId="4" xfId="0" applyNumberFormat="1" applyFont="1" applyFill="1" applyBorder="1" applyAlignment="1" applyProtection="1">
      <alignment horizontal="left" vertical="center" wrapText="1"/>
      <protection locked="0"/>
    </xf>
    <xf numFmtId="0" fontId="9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/>
    <xf numFmtId="0" fontId="4" fillId="0" borderId="9" xfId="0" applyFont="1" applyBorder="1" applyAlignment="1">
      <alignment wrapText="1"/>
    </xf>
    <xf numFmtId="0" fontId="4" fillId="0" borderId="9" xfId="0" applyFont="1" applyBorder="1" applyAlignment="1"/>
    <xf numFmtId="0" fontId="9" fillId="0" borderId="9" xfId="0" applyFont="1" applyBorder="1" applyAlignment="1"/>
    <xf numFmtId="2" fontId="9" fillId="0" borderId="15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49" fontId="11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8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/>
    <xf numFmtId="0" fontId="9" fillId="4" borderId="13" xfId="0" applyFont="1" applyFill="1" applyBorder="1" applyAlignment="1">
      <alignment horizontal="justify" vertical="top" wrapText="1"/>
    </xf>
    <xf numFmtId="0" fontId="9" fillId="4" borderId="9" xfId="0" applyFont="1" applyFill="1" applyBorder="1" applyAlignment="1">
      <alignment horizontal="justify" vertical="top" wrapText="1"/>
    </xf>
    <xf numFmtId="0" fontId="9" fillId="4" borderId="14" xfId="0" applyFont="1" applyFill="1" applyBorder="1" applyAlignment="1">
      <alignment horizontal="justify" vertical="top" wrapText="1"/>
    </xf>
    <xf numFmtId="0" fontId="0" fillId="4" borderId="0" xfId="0" applyNumberFormat="1" applyFill="1" applyBorder="1" applyAlignment="1">
      <alignment wrapText="1"/>
    </xf>
    <xf numFmtId="0" fontId="0" fillId="4" borderId="12" xfId="0" applyNumberFormat="1" applyFill="1" applyBorder="1" applyAlignment="1">
      <alignment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11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1" xfId="0" applyNumberFormat="1" applyFill="1" applyBorder="1" applyAlignment="1">
      <alignment horizontal="left" wrapText="1"/>
    </xf>
    <xf numFmtId="0" fontId="0" fillId="4" borderId="2" xfId="0" applyNumberFormat="1" applyFill="1" applyBorder="1" applyAlignment="1">
      <alignment horizontal="left" wrapText="1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49" fontId="1" fillId="7" borderId="3" xfId="0" applyNumberFormat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2" fontId="0" fillId="7" borderId="3" xfId="0" applyNumberForma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2" fontId="0" fillId="8" borderId="3" xfId="0" applyNumberFormat="1" applyFill="1" applyBorder="1" applyAlignment="1">
      <alignment horizontal="center"/>
    </xf>
    <xf numFmtId="2" fontId="0" fillId="9" borderId="3" xfId="0" applyNumberFormat="1" applyFill="1" applyBorder="1" applyAlignment="1">
      <alignment horizontal="center"/>
    </xf>
    <xf numFmtId="2" fontId="0" fillId="10" borderId="3" xfId="0" applyNumberFormat="1" applyFill="1" applyBorder="1" applyAlignment="1">
      <alignment horizontal="center"/>
    </xf>
    <xf numFmtId="49" fontId="1" fillId="11" borderId="3" xfId="0" applyNumberFormat="1" applyFon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2" fontId="0" fillId="11" borderId="3" xfId="0" applyNumberFormat="1" applyFill="1" applyBorder="1" applyAlignment="1">
      <alignment horizontal="center"/>
    </xf>
    <xf numFmtId="49" fontId="1" fillId="12" borderId="3" xfId="0" applyNumberFormat="1" applyFont="1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2" fontId="0" fillId="12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49" fontId="1" fillId="14" borderId="3" xfId="0" applyNumberFormat="1" applyFont="1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2" fontId="0" fillId="14" borderId="3" xfId="0" applyNumberFormat="1" applyFill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" fillId="0" borderId="4" xfId="0" applyNumberFormat="1" applyFont="1" applyFill="1" applyBorder="1" applyAlignment="1" applyProtection="1">
      <alignment horizontal="left" vertical="center" wrapText="1"/>
      <protection locked="0"/>
    </xf>
    <xf numFmtId="0" fontId="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4" borderId="0" xfId="0" applyFill="1" applyBorder="1"/>
    <xf numFmtId="0" fontId="0" fillId="4" borderId="12" xfId="0" applyFill="1" applyBorder="1"/>
  </cellXfs>
  <cellStyles count="2">
    <cellStyle name="Обычный" xfId="0" builtinId="0"/>
    <cellStyle name="Финансовый 2 2" xfId="1"/>
  </cellStyles>
  <dxfs count="0"/>
  <tableStyles count="0" defaultTableStyle="TableStyleMedium9" defaultPivotStyle="PivotStyleLight16"/>
  <colors>
    <mruColors>
      <color rgb="FFFF66CC"/>
      <color rgb="FF99FFCC"/>
      <color rgb="FF00FFCC"/>
      <color rgb="FF9999FF"/>
      <color rgb="FFFFCC66"/>
      <color rgb="FFCCFF66"/>
      <color rgb="FF66CCFF"/>
      <color rgb="FFFFCCFF"/>
      <color rgb="FF66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24"/>
  <sheetViews>
    <sheetView view="pageBreakPreview" topLeftCell="A283" zoomScale="85" zoomScaleSheetLayoutView="100" workbookViewId="0">
      <selection activeCell="A288" sqref="A288:O288"/>
    </sheetView>
  </sheetViews>
  <sheetFormatPr defaultRowHeight="12.75"/>
  <cols>
    <col min="2" max="2" width="18.28515625" customWidth="1"/>
    <col min="5" max="5" width="12.85546875" customWidth="1"/>
    <col min="6" max="6" width="11" style="74" bestFit="1" customWidth="1"/>
    <col min="7" max="7" width="9" customWidth="1"/>
    <col min="8" max="8" width="8" customWidth="1"/>
    <col min="9" max="9" width="9.7109375" style="57" customWidth="1"/>
    <col min="10" max="10" width="7.7109375" customWidth="1"/>
    <col min="11" max="11" width="9.85546875" customWidth="1"/>
    <col min="12" max="12" width="7.42578125" customWidth="1"/>
    <col min="14" max="14" width="8" customWidth="1"/>
    <col min="15" max="15" width="20.7109375" customWidth="1"/>
  </cols>
  <sheetData>
    <row r="1" spans="1:34" ht="15.75">
      <c r="B1" s="2"/>
      <c r="F1" s="72" t="s">
        <v>85</v>
      </c>
      <c r="G1" s="4"/>
      <c r="H1" s="4"/>
      <c r="I1" s="53"/>
    </row>
    <row r="2" spans="1:34" ht="15.75">
      <c r="B2" s="2"/>
      <c r="F2" s="73" t="s">
        <v>16</v>
      </c>
      <c r="G2" s="4"/>
      <c r="H2" s="4"/>
      <c r="I2" s="53"/>
    </row>
    <row r="3" spans="1:34" ht="15.75">
      <c r="B3" s="2"/>
      <c r="D3" s="24" t="s">
        <v>47</v>
      </c>
      <c r="G3" s="4"/>
      <c r="H3" s="4"/>
      <c r="I3" s="53"/>
    </row>
    <row r="4" spans="1:34" ht="15.75">
      <c r="B4" s="2"/>
      <c r="E4" s="3"/>
      <c r="F4" s="75" t="s">
        <v>17</v>
      </c>
      <c r="G4" s="4"/>
      <c r="H4" s="4"/>
      <c r="I4" s="53"/>
    </row>
    <row r="5" spans="1:34" ht="6.75" customHeight="1">
      <c r="B5" s="2"/>
      <c r="E5" s="3"/>
      <c r="F5" s="76"/>
      <c r="G5" s="4"/>
      <c r="H5" s="4"/>
      <c r="I5" s="53"/>
    </row>
    <row r="6" spans="1:34" ht="15.75">
      <c r="B6" s="5"/>
      <c r="C6" s="5"/>
      <c r="D6" s="5"/>
      <c r="F6" s="77" t="s">
        <v>205</v>
      </c>
      <c r="G6" s="4"/>
      <c r="H6" s="4"/>
      <c r="I6" s="53"/>
    </row>
    <row r="7" spans="1:34" ht="15.75">
      <c r="B7" s="5"/>
      <c r="C7" s="6"/>
      <c r="D7" s="6"/>
      <c r="F7" s="78"/>
      <c r="G7" s="4" t="s">
        <v>18</v>
      </c>
      <c r="H7" s="4"/>
      <c r="I7" s="53"/>
    </row>
    <row r="8" spans="1:34" ht="6.75" customHeight="1">
      <c r="B8" s="5"/>
      <c r="C8" s="5"/>
      <c r="D8" s="5"/>
      <c r="E8" s="5"/>
      <c r="F8" s="76"/>
      <c r="G8" s="4"/>
      <c r="H8" s="4"/>
      <c r="I8" s="53"/>
    </row>
    <row r="9" spans="1:34" ht="15.75">
      <c r="B9" s="7" t="s">
        <v>171</v>
      </c>
      <c r="C9" s="5"/>
      <c r="D9" s="5"/>
      <c r="E9" s="8"/>
      <c r="F9" s="79"/>
      <c r="G9" s="8"/>
      <c r="H9" s="8"/>
      <c r="I9" s="54"/>
      <c r="J9" s="9"/>
    </row>
    <row r="10" spans="1:34" ht="48.75" customHeight="1">
      <c r="B10" s="163" t="s">
        <v>210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10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</row>
    <row r="11" spans="1:34" ht="6.75" customHeight="1">
      <c r="B11" s="7"/>
      <c r="C11" s="10"/>
      <c r="D11" s="10"/>
      <c r="E11" s="11"/>
      <c r="F11" s="80"/>
      <c r="G11" s="11"/>
      <c r="H11" s="11"/>
      <c r="I11" s="55"/>
      <c r="J11" s="12"/>
    </row>
    <row r="12" spans="1:34" ht="15.75">
      <c r="B12" s="10" t="s">
        <v>77</v>
      </c>
      <c r="C12" s="10"/>
      <c r="D12" s="10"/>
      <c r="E12" s="10"/>
      <c r="F12" s="81"/>
      <c r="G12" s="5"/>
      <c r="H12" s="5"/>
      <c r="I12" s="56"/>
      <c r="J12" s="13"/>
    </row>
    <row r="13" spans="1:34" ht="9.75" customHeight="1">
      <c r="B13" s="7"/>
      <c r="C13" s="10"/>
      <c r="D13" s="10"/>
      <c r="E13" s="10"/>
      <c r="F13" s="81"/>
      <c r="G13" s="5"/>
      <c r="H13" s="5"/>
      <c r="I13" s="56"/>
      <c r="J13" s="13"/>
    </row>
    <row r="14" spans="1:34" ht="22.5" customHeight="1">
      <c r="A14" s="166" t="s">
        <v>19</v>
      </c>
      <c r="B14" s="166" t="s">
        <v>20</v>
      </c>
      <c r="C14" s="166" t="s">
        <v>21</v>
      </c>
      <c r="D14" s="166"/>
      <c r="E14" s="166" t="s">
        <v>22</v>
      </c>
      <c r="F14" s="167" t="s">
        <v>180</v>
      </c>
      <c r="G14" s="168" t="s">
        <v>181</v>
      </c>
      <c r="H14" s="168"/>
      <c r="I14" s="168" t="s">
        <v>182</v>
      </c>
      <c r="J14" s="168"/>
      <c r="K14" s="168" t="s">
        <v>183</v>
      </c>
      <c r="L14" s="168"/>
      <c r="M14" s="168" t="s">
        <v>184</v>
      </c>
      <c r="N14" s="168"/>
      <c r="O14" s="181" t="s">
        <v>24</v>
      </c>
    </row>
    <row r="15" spans="1:34" ht="16.5" customHeight="1">
      <c r="A15" s="166"/>
      <c r="B15" s="166"/>
      <c r="C15" s="166"/>
      <c r="D15" s="166"/>
      <c r="E15" s="166"/>
      <c r="F15" s="167"/>
      <c r="G15" s="168"/>
      <c r="H15" s="168"/>
      <c r="I15" s="168"/>
      <c r="J15" s="168"/>
      <c r="K15" s="168"/>
      <c r="L15" s="168"/>
      <c r="M15" s="168"/>
      <c r="N15" s="168"/>
      <c r="O15" s="181"/>
    </row>
    <row r="16" spans="1:34" ht="63" customHeight="1">
      <c r="A16" s="166"/>
      <c r="B16" s="166"/>
      <c r="C16" s="109" t="s">
        <v>25</v>
      </c>
      <c r="D16" s="109" t="s">
        <v>26</v>
      </c>
      <c r="E16" s="166"/>
      <c r="F16" s="167"/>
      <c r="G16" s="109" t="s">
        <v>27</v>
      </c>
      <c r="H16" s="109" t="s">
        <v>28</v>
      </c>
      <c r="I16" s="109" t="s">
        <v>27</v>
      </c>
      <c r="J16" s="109" t="s">
        <v>28</v>
      </c>
      <c r="K16" s="109" t="s">
        <v>27</v>
      </c>
      <c r="L16" s="109" t="s">
        <v>28</v>
      </c>
      <c r="M16" s="109" t="s">
        <v>27</v>
      </c>
      <c r="N16" s="109" t="s">
        <v>28</v>
      </c>
      <c r="O16" s="181"/>
    </row>
    <row r="17" spans="1:15" ht="12.75" customHeight="1">
      <c r="A17" s="182" t="s">
        <v>49</v>
      </c>
      <c r="B17" s="183"/>
      <c r="C17" s="183"/>
      <c r="D17" s="183"/>
      <c r="E17" s="183"/>
      <c r="F17" s="183"/>
      <c r="G17" s="184"/>
      <c r="H17" s="184"/>
      <c r="I17" s="184"/>
      <c r="J17" s="184"/>
      <c r="K17" s="184"/>
      <c r="L17" s="184"/>
      <c r="M17" s="184"/>
      <c r="N17" s="184"/>
      <c r="O17" s="185"/>
    </row>
    <row r="18" spans="1:15" ht="12.75" customHeight="1">
      <c r="A18" s="182" t="s">
        <v>122</v>
      </c>
      <c r="B18" s="183"/>
      <c r="C18" s="183"/>
      <c r="D18" s="183"/>
      <c r="E18" s="183"/>
      <c r="F18" s="183"/>
      <c r="G18" s="184"/>
      <c r="H18" s="184"/>
      <c r="I18" s="184"/>
      <c r="J18" s="184"/>
      <c r="K18" s="184"/>
      <c r="L18" s="184"/>
      <c r="M18" s="184"/>
      <c r="N18" s="184"/>
      <c r="O18" s="185"/>
    </row>
    <row r="19" spans="1:15" ht="12.75" customHeight="1">
      <c r="A19" s="182" t="s">
        <v>123</v>
      </c>
      <c r="B19" s="183"/>
      <c r="C19" s="183"/>
      <c r="D19" s="183"/>
      <c r="E19" s="183"/>
      <c r="F19" s="183"/>
      <c r="G19" s="184"/>
      <c r="H19" s="184"/>
      <c r="I19" s="184"/>
      <c r="J19" s="184"/>
      <c r="K19" s="184"/>
      <c r="L19" s="184"/>
      <c r="M19" s="184"/>
      <c r="N19" s="184"/>
      <c r="O19" s="185"/>
    </row>
    <row r="20" spans="1:15" ht="12.75" customHeight="1">
      <c r="A20" s="169" t="s">
        <v>29</v>
      </c>
      <c r="B20" s="187" t="s">
        <v>130</v>
      </c>
      <c r="C20" s="188"/>
      <c r="D20" s="189"/>
      <c r="E20" s="14" t="s">
        <v>30</v>
      </c>
      <c r="F20" s="70">
        <f>F22+F23+F24+F25+F26</f>
        <v>560.29999999999995</v>
      </c>
      <c r="G20" s="30">
        <f t="shared" ref="G20:N20" si="0">G22+G23+G24+G25+G26</f>
        <v>74.714619999999996</v>
      </c>
      <c r="H20" s="30">
        <f t="shared" si="0"/>
        <v>13.334752810994111</v>
      </c>
      <c r="I20" s="30">
        <f t="shared" si="0"/>
        <v>95.714619999999996</v>
      </c>
      <c r="J20" s="30">
        <f t="shared" si="0"/>
        <v>17.082744958058182</v>
      </c>
      <c r="K20" s="30">
        <f t="shared" si="0"/>
        <v>351.80887000000001</v>
      </c>
      <c r="L20" s="30">
        <f t="shared" si="0"/>
        <v>62.789375334642159</v>
      </c>
      <c r="M20" s="30">
        <f t="shared" si="0"/>
        <v>552.33987000000002</v>
      </c>
      <c r="N20" s="30">
        <f t="shared" si="0"/>
        <v>98.579309298590061</v>
      </c>
      <c r="O20" s="196"/>
    </row>
    <row r="21" spans="1:15" ht="21" customHeight="1">
      <c r="A21" s="170"/>
      <c r="B21" s="190"/>
      <c r="C21" s="191"/>
      <c r="D21" s="192"/>
      <c r="E21" s="15" t="s">
        <v>23</v>
      </c>
      <c r="F21" s="82"/>
      <c r="G21" s="38"/>
      <c r="H21" s="38"/>
      <c r="I21" s="38"/>
      <c r="J21" s="38"/>
      <c r="K21" s="38"/>
      <c r="L21" s="38"/>
      <c r="M21" s="38"/>
      <c r="N21" s="38"/>
      <c r="O21" s="197"/>
    </row>
    <row r="22" spans="1:15" ht="25.5">
      <c r="A22" s="170"/>
      <c r="B22" s="190"/>
      <c r="C22" s="191"/>
      <c r="D22" s="192"/>
      <c r="E22" s="16" t="s">
        <v>31</v>
      </c>
      <c r="F22" s="70">
        <v>0</v>
      </c>
      <c r="G22" s="30"/>
      <c r="H22" s="30"/>
      <c r="I22" s="30"/>
      <c r="J22" s="30"/>
      <c r="K22" s="30"/>
      <c r="L22" s="30"/>
      <c r="M22" s="30"/>
      <c r="N22" s="30"/>
      <c r="O22" s="197"/>
    </row>
    <row r="23" spans="1:15" ht="38.25">
      <c r="A23" s="170"/>
      <c r="B23" s="190"/>
      <c r="C23" s="191"/>
      <c r="D23" s="192"/>
      <c r="E23" s="17" t="s">
        <v>32</v>
      </c>
      <c r="F23" s="70">
        <v>0</v>
      </c>
      <c r="G23" s="30"/>
      <c r="H23" s="30"/>
      <c r="I23" s="30"/>
      <c r="J23" s="30"/>
      <c r="K23" s="30"/>
      <c r="L23" s="30"/>
      <c r="M23" s="30"/>
      <c r="N23" s="30"/>
      <c r="O23" s="197"/>
    </row>
    <row r="24" spans="1:15" ht="44.25" customHeight="1">
      <c r="A24" s="170"/>
      <c r="B24" s="190"/>
      <c r="C24" s="191"/>
      <c r="D24" s="192"/>
      <c r="E24" s="18" t="s">
        <v>33</v>
      </c>
      <c r="F24" s="70">
        <v>0</v>
      </c>
      <c r="G24" s="30"/>
      <c r="H24" s="30"/>
      <c r="I24" s="30"/>
      <c r="J24" s="30"/>
      <c r="K24" s="30"/>
      <c r="L24" s="30"/>
      <c r="M24" s="30"/>
      <c r="N24" s="30"/>
      <c r="O24" s="197"/>
    </row>
    <row r="25" spans="1:15" ht="25.5">
      <c r="A25" s="170"/>
      <c r="B25" s="190"/>
      <c r="C25" s="191"/>
      <c r="D25" s="192"/>
      <c r="E25" s="16" t="s">
        <v>34</v>
      </c>
      <c r="F25" s="70">
        <f>F32+F42+F51+F60+F68+F76+F84+F92+F100+F108+F117</f>
        <v>560.29999999999995</v>
      </c>
      <c r="G25" s="70">
        <f>G32+G42+G51+G60+G68+G76+G84+G92+G100+G108+G117</f>
        <v>74.714619999999996</v>
      </c>
      <c r="H25" s="58">
        <f>G25/F25*100</f>
        <v>13.334752810994111</v>
      </c>
      <c r="I25" s="58">
        <f>I32+I42+I51+I60+I68+I76+I84+I92+I100+I108+I117</f>
        <v>95.714619999999996</v>
      </c>
      <c r="J25" s="58">
        <f>I25/F25*100</f>
        <v>17.082744958058182</v>
      </c>
      <c r="K25" s="58">
        <f>K32+K42+K51+K60+K68+K76+K84+K92+K100+K108+K117</f>
        <v>351.80887000000001</v>
      </c>
      <c r="L25" s="58">
        <f>K25/F25*100</f>
        <v>62.789375334642159</v>
      </c>
      <c r="M25" s="58">
        <f>M32+M42+M51+M60+M68+M76+M84+M92+M100+M108+M117</f>
        <v>552.33987000000002</v>
      </c>
      <c r="N25" s="58">
        <f>M25/F25*100</f>
        <v>98.579309298590061</v>
      </c>
      <c r="O25" s="197"/>
    </row>
    <row r="26" spans="1:15" ht="30" customHeight="1">
      <c r="A26" s="186"/>
      <c r="B26" s="193"/>
      <c r="C26" s="194"/>
      <c r="D26" s="195"/>
      <c r="E26" s="18" t="s">
        <v>35</v>
      </c>
      <c r="F26" s="70">
        <v>0</v>
      </c>
      <c r="G26" s="30"/>
      <c r="H26" s="30"/>
      <c r="I26" s="30"/>
      <c r="J26" s="30"/>
      <c r="K26" s="30"/>
      <c r="L26" s="30"/>
      <c r="M26" s="30"/>
      <c r="N26" s="30"/>
      <c r="O26" s="198"/>
    </row>
    <row r="27" spans="1:15" ht="12.75" customHeight="1">
      <c r="A27" s="169" t="s">
        <v>113</v>
      </c>
      <c r="B27" s="171" t="s">
        <v>48</v>
      </c>
      <c r="C27" s="174" t="s">
        <v>91</v>
      </c>
      <c r="D27" s="174" t="s">
        <v>211</v>
      </c>
      <c r="E27" s="14" t="s">
        <v>30</v>
      </c>
      <c r="F27" s="70">
        <f t="shared" ref="F27:N27" si="1">F29+F30+F31+F32+F33</f>
        <v>39.299999999999997</v>
      </c>
      <c r="G27" s="30">
        <f t="shared" si="1"/>
        <v>0</v>
      </c>
      <c r="H27" s="30">
        <f t="shared" si="1"/>
        <v>0</v>
      </c>
      <c r="I27" s="30">
        <f t="shared" si="1"/>
        <v>12</v>
      </c>
      <c r="J27" s="30">
        <f t="shared" si="1"/>
        <v>30.534351145038169</v>
      </c>
      <c r="K27" s="30">
        <f t="shared" si="1"/>
        <v>27.332999999999998</v>
      </c>
      <c r="L27" s="30">
        <f t="shared" si="1"/>
        <v>69.549618320610691</v>
      </c>
      <c r="M27" s="30">
        <f t="shared" si="1"/>
        <v>39.332999999999998</v>
      </c>
      <c r="N27" s="30">
        <f t="shared" si="1"/>
        <v>100.08396946564886</v>
      </c>
      <c r="O27" s="176"/>
    </row>
    <row r="28" spans="1:15" ht="21" customHeight="1">
      <c r="A28" s="170"/>
      <c r="B28" s="172"/>
      <c r="C28" s="175"/>
      <c r="D28" s="175"/>
      <c r="E28" s="15" t="s">
        <v>23</v>
      </c>
      <c r="F28" s="82"/>
      <c r="G28" s="38"/>
      <c r="H28" s="38"/>
      <c r="I28" s="38"/>
      <c r="J28" s="38"/>
      <c r="K28" s="38"/>
      <c r="L28" s="38"/>
      <c r="M28" s="38"/>
      <c r="N28" s="38"/>
      <c r="O28" s="177"/>
    </row>
    <row r="29" spans="1:15" ht="25.5">
      <c r="A29" s="170"/>
      <c r="B29" s="172"/>
      <c r="C29" s="175"/>
      <c r="D29" s="175"/>
      <c r="E29" s="16" t="s">
        <v>31</v>
      </c>
      <c r="F29" s="70">
        <v>0</v>
      </c>
      <c r="G29" s="30"/>
      <c r="H29" s="30"/>
      <c r="I29" s="30"/>
      <c r="J29" s="30"/>
      <c r="K29" s="30"/>
      <c r="L29" s="30"/>
      <c r="M29" s="30"/>
      <c r="N29" s="30"/>
      <c r="O29" s="177"/>
    </row>
    <row r="30" spans="1:15" ht="38.25">
      <c r="A30" s="170"/>
      <c r="B30" s="172"/>
      <c r="C30" s="175"/>
      <c r="D30" s="175"/>
      <c r="E30" s="17" t="s">
        <v>32</v>
      </c>
      <c r="F30" s="70">
        <v>0</v>
      </c>
      <c r="G30" s="30"/>
      <c r="H30" s="30"/>
      <c r="I30" s="30"/>
      <c r="J30" s="30"/>
      <c r="K30" s="30"/>
      <c r="L30" s="30"/>
      <c r="M30" s="30"/>
      <c r="N30" s="30"/>
      <c r="O30" s="177"/>
    </row>
    <row r="31" spans="1:15" ht="44.25" customHeight="1">
      <c r="A31" s="170"/>
      <c r="B31" s="172"/>
      <c r="C31" s="175"/>
      <c r="D31" s="175"/>
      <c r="E31" s="18" t="s">
        <v>33</v>
      </c>
      <c r="F31" s="70">
        <v>0</v>
      </c>
      <c r="G31" s="30"/>
      <c r="H31" s="30"/>
      <c r="I31" s="30"/>
      <c r="J31" s="30"/>
      <c r="K31" s="30"/>
      <c r="L31" s="30"/>
      <c r="M31" s="30"/>
      <c r="N31" s="30"/>
      <c r="O31" s="177"/>
    </row>
    <row r="32" spans="1:15" ht="25.5">
      <c r="A32" s="170"/>
      <c r="B32" s="172"/>
      <c r="C32" s="175"/>
      <c r="D32" s="175"/>
      <c r="E32" s="16" t="s">
        <v>34</v>
      </c>
      <c r="F32" s="70">
        <v>39.299999999999997</v>
      </c>
      <c r="G32" s="30">
        <v>0</v>
      </c>
      <c r="H32" s="30">
        <v>0</v>
      </c>
      <c r="I32" s="30">
        <f>G32+12</f>
        <v>12</v>
      </c>
      <c r="J32" s="30">
        <f>I32/F32*100</f>
        <v>30.534351145038169</v>
      </c>
      <c r="K32" s="30">
        <f>I32+15.333</f>
        <v>27.332999999999998</v>
      </c>
      <c r="L32" s="30">
        <f>K32/F32*100</f>
        <v>69.549618320610691</v>
      </c>
      <c r="M32" s="30">
        <f>K32+12</f>
        <v>39.332999999999998</v>
      </c>
      <c r="N32" s="30">
        <f>M32/F32*100</f>
        <v>100.08396946564886</v>
      </c>
      <c r="O32" s="177"/>
    </row>
    <row r="33" spans="1:15" ht="30" customHeight="1">
      <c r="A33" s="170"/>
      <c r="B33" s="173"/>
      <c r="C33" s="175"/>
      <c r="D33" s="175"/>
      <c r="E33" s="17" t="s">
        <v>35</v>
      </c>
      <c r="F33" s="83">
        <v>0</v>
      </c>
      <c r="G33" s="31"/>
      <c r="H33" s="31"/>
      <c r="I33" s="31"/>
      <c r="J33" s="31"/>
      <c r="K33" s="31"/>
      <c r="L33" s="31"/>
      <c r="M33" s="31"/>
      <c r="N33" s="31"/>
      <c r="O33" s="177"/>
    </row>
    <row r="34" spans="1:15" s="110" customFormat="1" ht="27" customHeight="1">
      <c r="A34" s="178" t="s">
        <v>197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80"/>
    </row>
    <row r="35" spans="1:15" s="110" customFormat="1" ht="42.75" customHeight="1">
      <c r="A35" s="349" t="s">
        <v>212</v>
      </c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1"/>
    </row>
    <row r="36" spans="1:15" s="110" customFormat="1" ht="27.75" customHeight="1">
      <c r="A36" s="204" t="s">
        <v>214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6"/>
    </row>
    <row r="37" spans="1:15" ht="12.75" customHeight="1">
      <c r="A37" s="207" t="s">
        <v>114</v>
      </c>
      <c r="B37" s="208" t="s">
        <v>50</v>
      </c>
      <c r="C37" s="175" t="s">
        <v>191</v>
      </c>
      <c r="D37" s="175" t="s">
        <v>213</v>
      </c>
      <c r="E37" s="96" t="s">
        <v>30</v>
      </c>
      <c r="F37" s="97">
        <f t="shared" ref="F37:N37" si="2">F39+F40+F41+F42+F43</f>
        <v>16.399999999999999</v>
      </c>
      <c r="G37" s="98">
        <f t="shared" si="2"/>
        <v>0</v>
      </c>
      <c r="H37" s="98">
        <f t="shared" si="2"/>
        <v>0</v>
      </c>
      <c r="I37" s="98">
        <f t="shared" si="2"/>
        <v>0</v>
      </c>
      <c r="J37" s="98">
        <f t="shared" si="2"/>
        <v>0</v>
      </c>
      <c r="K37" s="98">
        <f t="shared" si="2"/>
        <v>13.333</v>
      </c>
      <c r="L37" s="98">
        <f t="shared" si="2"/>
        <v>81.298780487804891</v>
      </c>
      <c r="M37" s="98">
        <f t="shared" si="2"/>
        <v>16.443999999999999</v>
      </c>
      <c r="N37" s="98">
        <f t="shared" si="2"/>
        <v>100.26829268292683</v>
      </c>
      <c r="O37" s="209"/>
    </row>
    <row r="38" spans="1:15" ht="18.75" customHeight="1">
      <c r="A38" s="170"/>
      <c r="B38" s="172"/>
      <c r="C38" s="175"/>
      <c r="D38" s="175"/>
      <c r="E38" s="15" t="s">
        <v>23</v>
      </c>
      <c r="F38" s="82"/>
      <c r="G38" s="38"/>
      <c r="H38" s="38"/>
      <c r="I38" s="38"/>
      <c r="J38" s="38"/>
      <c r="K38" s="38"/>
      <c r="L38" s="38"/>
      <c r="M38" s="38"/>
      <c r="N38" s="38"/>
      <c r="O38" s="210"/>
    </row>
    <row r="39" spans="1:15" ht="25.5">
      <c r="A39" s="170"/>
      <c r="B39" s="172"/>
      <c r="C39" s="175"/>
      <c r="D39" s="175"/>
      <c r="E39" s="16" t="s">
        <v>31</v>
      </c>
      <c r="F39" s="70">
        <v>0</v>
      </c>
      <c r="G39" s="30"/>
      <c r="H39" s="30"/>
      <c r="I39" s="30"/>
      <c r="J39" s="30"/>
      <c r="K39" s="30"/>
      <c r="L39" s="30"/>
      <c r="M39" s="30"/>
      <c r="N39" s="30"/>
      <c r="O39" s="210"/>
    </row>
    <row r="40" spans="1:15" ht="38.25">
      <c r="A40" s="170"/>
      <c r="B40" s="172"/>
      <c r="C40" s="175"/>
      <c r="D40" s="175"/>
      <c r="E40" s="17" t="s">
        <v>32</v>
      </c>
      <c r="F40" s="70">
        <v>0</v>
      </c>
      <c r="G40" s="30"/>
      <c r="H40" s="30"/>
      <c r="I40" s="30"/>
      <c r="J40" s="30"/>
      <c r="K40" s="30"/>
      <c r="L40" s="30"/>
      <c r="M40" s="30"/>
      <c r="N40" s="30"/>
      <c r="O40" s="210"/>
    </row>
    <row r="41" spans="1:15" ht="42" customHeight="1">
      <c r="A41" s="170"/>
      <c r="B41" s="172"/>
      <c r="C41" s="175"/>
      <c r="D41" s="175"/>
      <c r="E41" s="18" t="s">
        <v>33</v>
      </c>
      <c r="F41" s="70">
        <v>0</v>
      </c>
      <c r="G41" s="30"/>
      <c r="H41" s="30"/>
      <c r="I41" s="30"/>
      <c r="J41" s="30"/>
      <c r="K41" s="30"/>
      <c r="L41" s="30"/>
      <c r="M41" s="30"/>
      <c r="N41" s="30"/>
      <c r="O41" s="210"/>
    </row>
    <row r="42" spans="1:15" ht="25.5">
      <c r="A42" s="170"/>
      <c r="B42" s="172"/>
      <c r="C42" s="175"/>
      <c r="D42" s="175"/>
      <c r="E42" s="16" t="s">
        <v>34</v>
      </c>
      <c r="F42" s="70">
        <v>16.399999999999999</v>
      </c>
      <c r="G42" s="30">
        <v>0</v>
      </c>
      <c r="H42" s="30">
        <f>G42/F42*100</f>
        <v>0</v>
      </c>
      <c r="I42" s="30">
        <f>G42+0</f>
        <v>0</v>
      </c>
      <c r="J42" s="30">
        <f>I42/F42*100</f>
        <v>0</v>
      </c>
      <c r="K42" s="30">
        <f>I42+13.333</f>
        <v>13.333</v>
      </c>
      <c r="L42" s="30">
        <f>K42/F42*100</f>
        <v>81.298780487804891</v>
      </c>
      <c r="M42" s="30">
        <f>K42+3.111</f>
        <v>16.443999999999999</v>
      </c>
      <c r="N42" s="30">
        <f>M42/F42*100</f>
        <v>100.26829268292683</v>
      </c>
      <c r="O42" s="210"/>
    </row>
    <row r="43" spans="1:15" ht="29.25" customHeight="1">
      <c r="A43" s="170"/>
      <c r="B43" s="173"/>
      <c r="C43" s="175"/>
      <c r="D43" s="175"/>
      <c r="E43" s="17" t="s">
        <v>35</v>
      </c>
      <c r="F43" s="83">
        <v>0</v>
      </c>
      <c r="G43" s="31"/>
      <c r="H43" s="31"/>
      <c r="I43" s="31"/>
      <c r="J43" s="31"/>
      <c r="K43" s="31"/>
      <c r="L43" s="31"/>
      <c r="M43" s="31"/>
      <c r="N43" s="31"/>
      <c r="O43" s="211"/>
    </row>
    <row r="44" spans="1:15" ht="37.5" customHeight="1">
      <c r="A44" s="307" t="s">
        <v>199</v>
      </c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9"/>
    </row>
    <row r="45" spans="1:15" ht="16.5" customHeight="1">
      <c r="A45" s="199" t="s">
        <v>217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1"/>
    </row>
    <row r="46" spans="1:15" ht="12.75" customHeight="1">
      <c r="A46" s="169" t="s">
        <v>115</v>
      </c>
      <c r="B46" s="171" t="s">
        <v>51</v>
      </c>
      <c r="C46" s="174" t="s">
        <v>86</v>
      </c>
      <c r="D46" s="174" t="s">
        <v>215</v>
      </c>
      <c r="E46" s="14" t="s">
        <v>30</v>
      </c>
      <c r="F46" s="70">
        <f t="shared" ref="F46:N46" si="3">F48+F49+F50+F51+F52</f>
        <v>36</v>
      </c>
      <c r="G46" s="30">
        <f t="shared" si="3"/>
        <v>22</v>
      </c>
      <c r="H46" s="30">
        <f t="shared" si="3"/>
        <v>61.111111111111114</v>
      </c>
      <c r="I46" s="30">
        <f t="shared" si="3"/>
        <v>22</v>
      </c>
      <c r="J46" s="30">
        <f t="shared" si="3"/>
        <v>61.111111111111114</v>
      </c>
      <c r="K46" s="30">
        <f t="shared" si="3"/>
        <v>22</v>
      </c>
      <c r="L46" s="30">
        <f t="shared" si="3"/>
        <v>61.111111111111114</v>
      </c>
      <c r="M46" s="30">
        <f t="shared" si="3"/>
        <v>28</v>
      </c>
      <c r="N46" s="30">
        <f t="shared" si="3"/>
        <v>77.777777777777786</v>
      </c>
      <c r="O46" s="202" t="s">
        <v>226</v>
      </c>
    </row>
    <row r="47" spans="1:15" ht="18.75" customHeight="1">
      <c r="A47" s="170"/>
      <c r="B47" s="172"/>
      <c r="C47" s="175"/>
      <c r="D47" s="175"/>
      <c r="E47" s="15" t="s">
        <v>23</v>
      </c>
      <c r="F47" s="82"/>
      <c r="G47" s="38"/>
      <c r="H47" s="38"/>
      <c r="I47" s="38"/>
      <c r="J47" s="38"/>
      <c r="K47" s="38"/>
      <c r="L47" s="38"/>
      <c r="M47" s="38"/>
      <c r="N47" s="38"/>
      <c r="O47" s="203"/>
    </row>
    <row r="48" spans="1:15" ht="25.5">
      <c r="A48" s="170"/>
      <c r="B48" s="172"/>
      <c r="C48" s="175"/>
      <c r="D48" s="175"/>
      <c r="E48" s="16" t="s">
        <v>31</v>
      </c>
      <c r="F48" s="70">
        <v>0</v>
      </c>
      <c r="G48" s="30"/>
      <c r="H48" s="30"/>
      <c r="I48" s="30"/>
      <c r="J48" s="30"/>
      <c r="K48" s="30"/>
      <c r="L48" s="30"/>
      <c r="M48" s="30"/>
      <c r="N48" s="30"/>
      <c r="O48" s="203"/>
    </row>
    <row r="49" spans="1:15" ht="38.25">
      <c r="A49" s="170"/>
      <c r="B49" s="172"/>
      <c r="C49" s="175"/>
      <c r="D49" s="175"/>
      <c r="E49" s="17" t="s">
        <v>32</v>
      </c>
      <c r="F49" s="70">
        <v>0</v>
      </c>
      <c r="G49" s="30"/>
      <c r="H49" s="30"/>
      <c r="I49" s="30"/>
      <c r="J49" s="30"/>
      <c r="K49" s="30"/>
      <c r="L49" s="30"/>
      <c r="M49" s="30"/>
      <c r="N49" s="30"/>
      <c r="O49" s="203"/>
    </row>
    <row r="50" spans="1:15" ht="40.5" customHeight="1">
      <c r="A50" s="170"/>
      <c r="B50" s="172"/>
      <c r="C50" s="175"/>
      <c r="D50" s="175"/>
      <c r="E50" s="18" t="s">
        <v>33</v>
      </c>
      <c r="F50" s="70">
        <v>0</v>
      </c>
      <c r="G50" s="30"/>
      <c r="H50" s="30"/>
      <c r="I50" s="30"/>
      <c r="J50" s="30"/>
      <c r="K50" s="30"/>
      <c r="L50" s="30"/>
      <c r="M50" s="30"/>
      <c r="N50" s="30"/>
      <c r="O50" s="203"/>
    </row>
    <row r="51" spans="1:15" ht="25.5">
      <c r="A51" s="170"/>
      <c r="B51" s="172"/>
      <c r="C51" s="175"/>
      <c r="D51" s="175"/>
      <c r="E51" s="16" t="s">
        <v>34</v>
      </c>
      <c r="F51" s="70">
        <v>36</v>
      </c>
      <c r="G51" s="30">
        <v>22</v>
      </c>
      <c r="H51" s="30">
        <f>G51/F51*100</f>
        <v>61.111111111111114</v>
      </c>
      <c r="I51" s="30">
        <f>G51+0</f>
        <v>22</v>
      </c>
      <c r="J51" s="30">
        <f>I51/F51*100</f>
        <v>61.111111111111114</v>
      </c>
      <c r="K51" s="30">
        <f>I51+0</f>
        <v>22</v>
      </c>
      <c r="L51" s="30">
        <f>K51/F51*100</f>
        <v>61.111111111111114</v>
      </c>
      <c r="M51" s="30">
        <f>K51+6</f>
        <v>28</v>
      </c>
      <c r="N51" s="30">
        <f>M51/F51*100</f>
        <v>77.777777777777786</v>
      </c>
      <c r="O51" s="203"/>
    </row>
    <row r="52" spans="1:15" ht="28.5" customHeight="1">
      <c r="A52" s="170"/>
      <c r="B52" s="173"/>
      <c r="C52" s="175"/>
      <c r="D52" s="175"/>
      <c r="E52" s="17" t="s">
        <v>35</v>
      </c>
      <c r="F52" s="83">
        <v>0</v>
      </c>
      <c r="G52" s="31"/>
      <c r="H52" s="31"/>
      <c r="I52" s="31"/>
      <c r="J52" s="31"/>
      <c r="K52" s="31"/>
      <c r="L52" s="31"/>
      <c r="M52" s="31"/>
      <c r="N52" s="31"/>
      <c r="O52" s="203"/>
    </row>
    <row r="53" spans="1:15" ht="26.25" customHeight="1">
      <c r="A53" s="352" t="s">
        <v>179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80"/>
    </row>
    <row r="54" spans="1:15" ht="26.25" customHeight="1">
      <c r="A54" s="216" t="s">
        <v>216</v>
      </c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8"/>
    </row>
    <row r="55" spans="1:15" ht="24" customHeight="1">
      <c r="A55" s="169" t="s">
        <v>116</v>
      </c>
      <c r="B55" s="171" t="s">
        <v>169</v>
      </c>
      <c r="C55" s="174" t="s">
        <v>82</v>
      </c>
      <c r="D55" s="174" t="s">
        <v>82</v>
      </c>
      <c r="E55" s="14" t="s">
        <v>30</v>
      </c>
      <c r="F55" s="70">
        <f t="shared" ref="F55:N55" si="4">F57+F58+F59+F60+F61</f>
        <v>0</v>
      </c>
      <c r="G55" s="30">
        <f t="shared" si="4"/>
        <v>0</v>
      </c>
      <c r="H55" s="30">
        <f t="shared" si="4"/>
        <v>0</v>
      </c>
      <c r="I55" s="30">
        <f t="shared" si="4"/>
        <v>0</v>
      </c>
      <c r="J55" s="30">
        <f t="shared" si="4"/>
        <v>0</v>
      </c>
      <c r="K55" s="30">
        <f t="shared" si="4"/>
        <v>0</v>
      </c>
      <c r="L55" s="30">
        <f t="shared" si="4"/>
        <v>0</v>
      </c>
      <c r="M55" s="30">
        <f t="shared" si="4"/>
        <v>0</v>
      </c>
      <c r="N55" s="30">
        <f t="shared" si="4"/>
        <v>0</v>
      </c>
      <c r="O55" s="196"/>
    </row>
    <row r="56" spans="1:15" ht="20.25" customHeight="1">
      <c r="A56" s="170"/>
      <c r="B56" s="172"/>
      <c r="C56" s="175"/>
      <c r="D56" s="175"/>
      <c r="E56" s="15" t="s">
        <v>23</v>
      </c>
      <c r="F56" s="82"/>
      <c r="G56" s="38"/>
      <c r="H56" s="38"/>
      <c r="I56" s="38"/>
      <c r="J56" s="38"/>
      <c r="K56" s="38"/>
      <c r="L56" s="38"/>
      <c r="M56" s="38"/>
      <c r="N56" s="38"/>
      <c r="O56" s="197"/>
    </row>
    <row r="57" spans="1:15" ht="33" customHeight="1">
      <c r="A57" s="170"/>
      <c r="B57" s="172"/>
      <c r="C57" s="175"/>
      <c r="D57" s="175"/>
      <c r="E57" s="16" t="s">
        <v>31</v>
      </c>
      <c r="F57" s="70">
        <v>0</v>
      </c>
      <c r="G57" s="30"/>
      <c r="H57" s="30"/>
      <c r="I57" s="30"/>
      <c r="J57" s="30"/>
      <c r="K57" s="30"/>
      <c r="L57" s="30"/>
      <c r="M57" s="30"/>
      <c r="N57" s="30"/>
      <c r="O57" s="197"/>
    </row>
    <row r="58" spans="1:15" ht="38.25">
      <c r="A58" s="170"/>
      <c r="B58" s="172"/>
      <c r="C58" s="175"/>
      <c r="D58" s="175"/>
      <c r="E58" s="17" t="s">
        <v>32</v>
      </c>
      <c r="F58" s="70">
        <v>0</v>
      </c>
      <c r="G58" s="30"/>
      <c r="H58" s="30"/>
      <c r="I58" s="30"/>
      <c r="J58" s="30"/>
      <c r="K58" s="30"/>
      <c r="L58" s="30"/>
      <c r="M58" s="30"/>
      <c r="N58" s="30"/>
      <c r="O58" s="197"/>
    </row>
    <row r="59" spans="1:15" ht="40.5" customHeight="1">
      <c r="A59" s="170"/>
      <c r="B59" s="172"/>
      <c r="C59" s="175"/>
      <c r="D59" s="175"/>
      <c r="E59" s="18" t="s">
        <v>33</v>
      </c>
      <c r="F59" s="70">
        <v>0</v>
      </c>
      <c r="G59" s="30"/>
      <c r="H59" s="30"/>
      <c r="I59" s="30"/>
      <c r="J59" s="30"/>
      <c r="K59" s="30"/>
      <c r="L59" s="30"/>
      <c r="M59" s="30"/>
      <c r="N59" s="30"/>
      <c r="O59" s="197"/>
    </row>
    <row r="60" spans="1:15" ht="25.5">
      <c r="A60" s="170"/>
      <c r="B60" s="172"/>
      <c r="C60" s="175"/>
      <c r="D60" s="175"/>
      <c r="E60" s="16" t="s">
        <v>34</v>
      </c>
      <c r="F60" s="70">
        <v>0</v>
      </c>
      <c r="G60" s="30">
        <v>0</v>
      </c>
      <c r="H60" s="30">
        <v>0</v>
      </c>
      <c r="I60" s="30">
        <f>G60+0</f>
        <v>0</v>
      </c>
      <c r="J60" s="30">
        <v>0</v>
      </c>
      <c r="K60" s="30">
        <f>I60+0</f>
        <v>0</v>
      </c>
      <c r="L60" s="30">
        <v>0</v>
      </c>
      <c r="M60" s="30">
        <f>K60+0</f>
        <v>0</v>
      </c>
      <c r="N60" s="30">
        <v>0</v>
      </c>
      <c r="O60" s="197"/>
    </row>
    <row r="61" spans="1:15" ht="36" customHeight="1">
      <c r="A61" s="186"/>
      <c r="B61" s="172"/>
      <c r="C61" s="215"/>
      <c r="D61" s="215"/>
      <c r="E61" s="18" t="s">
        <v>35</v>
      </c>
      <c r="F61" s="70">
        <v>0</v>
      </c>
      <c r="G61" s="30"/>
      <c r="H61" s="30"/>
      <c r="I61" s="30"/>
      <c r="J61" s="30"/>
      <c r="K61" s="30"/>
      <c r="L61" s="30"/>
      <c r="M61" s="30"/>
      <c r="N61" s="30"/>
      <c r="O61" s="198"/>
    </row>
    <row r="62" spans="1:15" ht="27.75" customHeight="1">
      <c r="A62" s="212" t="s">
        <v>218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4"/>
    </row>
    <row r="63" spans="1:15" ht="12.75" customHeight="1">
      <c r="A63" s="169" t="s">
        <v>117</v>
      </c>
      <c r="B63" s="171" t="s">
        <v>74</v>
      </c>
      <c r="C63" s="174" t="s">
        <v>82</v>
      </c>
      <c r="D63" s="174" t="s">
        <v>82</v>
      </c>
      <c r="E63" s="14" t="s">
        <v>30</v>
      </c>
      <c r="F63" s="70">
        <f t="shared" ref="F63:N63" si="5">F65+F66+F67+F68+F69</f>
        <v>0</v>
      </c>
      <c r="G63" s="30">
        <f t="shared" si="5"/>
        <v>0</v>
      </c>
      <c r="H63" s="30">
        <f t="shared" si="5"/>
        <v>0</v>
      </c>
      <c r="I63" s="30">
        <f t="shared" si="5"/>
        <v>0</v>
      </c>
      <c r="J63" s="30">
        <f t="shared" si="5"/>
        <v>0</v>
      </c>
      <c r="K63" s="30">
        <f t="shared" si="5"/>
        <v>0</v>
      </c>
      <c r="L63" s="30">
        <f t="shared" si="5"/>
        <v>0</v>
      </c>
      <c r="M63" s="30">
        <f t="shared" si="5"/>
        <v>0</v>
      </c>
      <c r="N63" s="30">
        <f t="shared" si="5"/>
        <v>0</v>
      </c>
      <c r="O63" s="196"/>
    </row>
    <row r="64" spans="1:15">
      <c r="A64" s="170"/>
      <c r="B64" s="172"/>
      <c r="C64" s="175"/>
      <c r="D64" s="175"/>
      <c r="E64" s="15" t="s">
        <v>23</v>
      </c>
      <c r="F64" s="82"/>
      <c r="G64" s="38"/>
      <c r="H64" s="38"/>
      <c r="I64" s="38"/>
      <c r="J64" s="38"/>
      <c r="K64" s="38"/>
      <c r="L64" s="38"/>
      <c r="M64" s="38"/>
      <c r="N64" s="38"/>
      <c r="O64" s="197"/>
    </row>
    <row r="65" spans="1:15" ht="25.5">
      <c r="A65" s="170"/>
      <c r="B65" s="172"/>
      <c r="C65" s="175"/>
      <c r="D65" s="175"/>
      <c r="E65" s="16" t="s">
        <v>31</v>
      </c>
      <c r="F65" s="70">
        <v>0</v>
      </c>
      <c r="G65" s="30"/>
      <c r="H65" s="30"/>
      <c r="I65" s="30"/>
      <c r="J65" s="30"/>
      <c r="K65" s="30"/>
      <c r="L65" s="30"/>
      <c r="M65" s="30"/>
      <c r="N65" s="30"/>
      <c r="O65" s="197"/>
    </row>
    <row r="66" spans="1:15" ht="38.25">
      <c r="A66" s="170"/>
      <c r="B66" s="172"/>
      <c r="C66" s="175"/>
      <c r="D66" s="175"/>
      <c r="E66" s="17" t="s">
        <v>32</v>
      </c>
      <c r="F66" s="70">
        <v>0</v>
      </c>
      <c r="G66" s="30"/>
      <c r="H66" s="30"/>
      <c r="I66" s="30"/>
      <c r="J66" s="30"/>
      <c r="K66" s="30"/>
      <c r="L66" s="30"/>
      <c r="M66" s="30"/>
      <c r="N66" s="30"/>
      <c r="O66" s="197"/>
    </row>
    <row r="67" spans="1:15" ht="39" customHeight="1">
      <c r="A67" s="170"/>
      <c r="B67" s="172"/>
      <c r="C67" s="175"/>
      <c r="D67" s="175"/>
      <c r="E67" s="18" t="s">
        <v>33</v>
      </c>
      <c r="F67" s="70">
        <v>0</v>
      </c>
      <c r="G67" s="30"/>
      <c r="H67" s="30"/>
      <c r="I67" s="30"/>
      <c r="J67" s="30"/>
      <c r="K67" s="30"/>
      <c r="L67" s="30"/>
      <c r="M67" s="30"/>
      <c r="N67" s="30"/>
      <c r="O67" s="197"/>
    </row>
    <row r="68" spans="1:15" ht="25.5">
      <c r="A68" s="170"/>
      <c r="B68" s="172"/>
      <c r="C68" s="175"/>
      <c r="D68" s="175"/>
      <c r="E68" s="16" t="s">
        <v>34</v>
      </c>
      <c r="F68" s="70">
        <v>0</v>
      </c>
      <c r="G68" s="30">
        <v>0</v>
      </c>
      <c r="H68" s="30">
        <v>0</v>
      </c>
      <c r="I68" s="30">
        <f>G68+0</f>
        <v>0</v>
      </c>
      <c r="J68" s="30">
        <v>0</v>
      </c>
      <c r="K68" s="30">
        <f>I68+0</f>
        <v>0</v>
      </c>
      <c r="L68" s="30">
        <v>0</v>
      </c>
      <c r="M68" s="30">
        <f>K68+0</f>
        <v>0</v>
      </c>
      <c r="N68" s="30">
        <v>0</v>
      </c>
      <c r="O68" s="197"/>
    </row>
    <row r="69" spans="1:15" ht="27" customHeight="1">
      <c r="A69" s="186"/>
      <c r="B69" s="172"/>
      <c r="C69" s="215"/>
      <c r="D69" s="215"/>
      <c r="E69" s="18" t="s">
        <v>35</v>
      </c>
      <c r="F69" s="70">
        <v>0</v>
      </c>
      <c r="G69" s="30"/>
      <c r="H69" s="30"/>
      <c r="I69" s="30"/>
      <c r="J69" s="30"/>
      <c r="K69" s="30"/>
      <c r="L69" s="30"/>
      <c r="M69" s="30"/>
      <c r="N69" s="30"/>
      <c r="O69" s="198"/>
    </row>
    <row r="70" spans="1:15" ht="16.5" customHeight="1">
      <c r="A70" s="219" t="s">
        <v>178</v>
      </c>
      <c r="B70" s="220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1"/>
    </row>
    <row r="71" spans="1:15" ht="12.75" customHeight="1">
      <c r="A71" s="169" t="s">
        <v>0</v>
      </c>
      <c r="B71" s="222" t="s">
        <v>75</v>
      </c>
      <c r="C71" s="174" t="s">
        <v>82</v>
      </c>
      <c r="D71" s="174" t="s">
        <v>82</v>
      </c>
      <c r="E71" s="14" t="s">
        <v>30</v>
      </c>
      <c r="F71" s="70">
        <f t="shared" ref="F71:N71" si="6">F73+F74+F75+F76+F77</f>
        <v>0</v>
      </c>
      <c r="G71" s="30">
        <f t="shared" si="6"/>
        <v>0</v>
      </c>
      <c r="H71" s="30">
        <f t="shared" si="6"/>
        <v>0</v>
      </c>
      <c r="I71" s="30">
        <f t="shared" si="6"/>
        <v>0</v>
      </c>
      <c r="J71" s="30">
        <f t="shared" si="6"/>
        <v>0</v>
      </c>
      <c r="K71" s="30">
        <f t="shared" si="6"/>
        <v>0</v>
      </c>
      <c r="L71" s="30">
        <f t="shared" si="6"/>
        <v>0</v>
      </c>
      <c r="M71" s="30">
        <f t="shared" si="6"/>
        <v>0</v>
      </c>
      <c r="N71" s="30">
        <f t="shared" si="6"/>
        <v>0</v>
      </c>
      <c r="O71" s="196"/>
    </row>
    <row r="72" spans="1:15">
      <c r="A72" s="170"/>
      <c r="B72" s="223"/>
      <c r="C72" s="175"/>
      <c r="D72" s="175"/>
      <c r="E72" s="15" t="s">
        <v>23</v>
      </c>
      <c r="F72" s="82"/>
      <c r="G72" s="38"/>
      <c r="H72" s="38"/>
      <c r="I72" s="38"/>
      <c r="J72" s="38"/>
      <c r="K72" s="38"/>
      <c r="L72" s="38"/>
      <c r="M72" s="38"/>
      <c r="N72" s="38"/>
      <c r="O72" s="197"/>
    </row>
    <row r="73" spans="1:15" ht="25.5">
      <c r="A73" s="170"/>
      <c r="B73" s="223"/>
      <c r="C73" s="175"/>
      <c r="D73" s="175"/>
      <c r="E73" s="16" t="s">
        <v>31</v>
      </c>
      <c r="F73" s="70">
        <v>0</v>
      </c>
      <c r="G73" s="30"/>
      <c r="H73" s="30"/>
      <c r="I73" s="30"/>
      <c r="J73" s="30"/>
      <c r="K73" s="30"/>
      <c r="L73" s="30"/>
      <c r="M73" s="30"/>
      <c r="N73" s="30"/>
      <c r="O73" s="197"/>
    </row>
    <row r="74" spans="1:15" ht="36.75" customHeight="1">
      <c r="A74" s="170"/>
      <c r="B74" s="223"/>
      <c r="C74" s="175"/>
      <c r="D74" s="175"/>
      <c r="E74" s="17" t="s">
        <v>32</v>
      </c>
      <c r="F74" s="70">
        <v>0</v>
      </c>
      <c r="G74" s="30"/>
      <c r="H74" s="30"/>
      <c r="I74" s="30"/>
      <c r="J74" s="30"/>
      <c r="K74" s="30"/>
      <c r="L74" s="30"/>
      <c r="M74" s="30"/>
      <c r="N74" s="30"/>
      <c r="O74" s="197"/>
    </row>
    <row r="75" spans="1:15" ht="39" customHeight="1">
      <c r="A75" s="170"/>
      <c r="B75" s="223"/>
      <c r="C75" s="175"/>
      <c r="D75" s="175"/>
      <c r="E75" s="18" t="s">
        <v>33</v>
      </c>
      <c r="F75" s="70">
        <v>0</v>
      </c>
      <c r="G75" s="30"/>
      <c r="H75" s="30"/>
      <c r="I75" s="30"/>
      <c r="J75" s="30"/>
      <c r="K75" s="30"/>
      <c r="L75" s="30"/>
      <c r="M75" s="30"/>
      <c r="N75" s="30"/>
      <c r="O75" s="197"/>
    </row>
    <row r="76" spans="1:15" ht="25.5">
      <c r="A76" s="170"/>
      <c r="B76" s="223"/>
      <c r="C76" s="175"/>
      <c r="D76" s="175"/>
      <c r="E76" s="16" t="s">
        <v>34</v>
      </c>
      <c r="F76" s="70">
        <v>0</v>
      </c>
      <c r="G76" s="30">
        <v>0</v>
      </c>
      <c r="H76" s="30">
        <v>0</v>
      </c>
      <c r="I76" s="30">
        <f>G76+0</f>
        <v>0</v>
      </c>
      <c r="J76" s="30">
        <v>0</v>
      </c>
      <c r="K76" s="30">
        <f>I76+0</f>
        <v>0</v>
      </c>
      <c r="L76" s="30">
        <v>0</v>
      </c>
      <c r="M76" s="30">
        <f>K76+0</f>
        <v>0</v>
      </c>
      <c r="N76" s="30">
        <v>0</v>
      </c>
      <c r="O76" s="197"/>
    </row>
    <row r="77" spans="1:15" ht="29.25" customHeight="1">
      <c r="A77" s="186"/>
      <c r="B77" s="223"/>
      <c r="C77" s="215"/>
      <c r="D77" s="215"/>
      <c r="E77" s="18" t="s">
        <v>35</v>
      </c>
      <c r="F77" s="70">
        <v>0</v>
      </c>
      <c r="G77" s="30"/>
      <c r="H77" s="30"/>
      <c r="I77" s="30"/>
      <c r="J77" s="30"/>
      <c r="K77" s="30"/>
      <c r="L77" s="30"/>
      <c r="M77" s="30"/>
      <c r="N77" s="30"/>
      <c r="O77" s="198"/>
    </row>
    <row r="78" spans="1:15" ht="16.5" customHeight="1">
      <c r="A78" s="219" t="s">
        <v>90</v>
      </c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1"/>
    </row>
    <row r="79" spans="1:15" ht="12.75" customHeight="1">
      <c r="A79" s="169" t="s">
        <v>118</v>
      </c>
      <c r="B79" s="222" t="s">
        <v>53</v>
      </c>
      <c r="C79" s="224" t="s">
        <v>86</v>
      </c>
      <c r="D79" s="174" t="s">
        <v>219</v>
      </c>
      <c r="E79" s="14" t="s">
        <v>30</v>
      </c>
      <c r="F79" s="70">
        <f t="shared" ref="F79:N79" si="7">F81+F82+F83+F84+F85</f>
        <v>345.7</v>
      </c>
      <c r="G79" s="30">
        <f t="shared" si="7"/>
        <v>6.8588199999999997</v>
      </c>
      <c r="H79" s="30">
        <f t="shared" si="7"/>
        <v>1.9840381833960081</v>
      </c>
      <c r="I79" s="30">
        <f t="shared" si="7"/>
        <v>15.85882</v>
      </c>
      <c r="J79" s="30">
        <f t="shared" si="7"/>
        <v>4.5874515475846112</v>
      </c>
      <c r="K79" s="30">
        <f t="shared" si="7"/>
        <v>229.28707</v>
      </c>
      <c r="L79" s="30">
        <f t="shared" si="7"/>
        <v>66.32544691929418</v>
      </c>
      <c r="M79" s="30">
        <f t="shared" si="7"/>
        <v>345.70706999999999</v>
      </c>
      <c r="N79" s="30">
        <f t="shared" si="7"/>
        <v>100.00204512583164</v>
      </c>
      <c r="O79" s="227"/>
    </row>
    <row r="80" spans="1:15">
      <c r="A80" s="170"/>
      <c r="B80" s="223"/>
      <c r="C80" s="225"/>
      <c r="D80" s="175"/>
      <c r="E80" s="15" t="s">
        <v>23</v>
      </c>
      <c r="F80" s="82"/>
      <c r="G80" s="38"/>
      <c r="H80" s="38"/>
      <c r="I80" s="38"/>
      <c r="J80" s="38"/>
      <c r="K80" s="38"/>
      <c r="L80" s="38"/>
      <c r="M80" s="38"/>
      <c r="N80" s="38"/>
      <c r="O80" s="228"/>
    </row>
    <row r="81" spans="1:15" ht="25.5">
      <c r="A81" s="170"/>
      <c r="B81" s="223"/>
      <c r="C81" s="225"/>
      <c r="D81" s="175"/>
      <c r="E81" s="16" t="s">
        <v>31</v>
      </c>
      <c r="F81" s="70">
        <v>0</v>
      </c>
      <c r="G81" s="30"/>
      <c r="H81" s="30"/>
      <c r="I81" s="30"/>
      <c r="J81" s="30"/>
      <c r="K81" s="30"/>
      <c r="L81" s="30"/>
      <c r="M81" s="30"/>
      <c r="N81" s="30"/>
      <c r="O81" s="228"/>
    </row>
    <row r="82" spans="1:15" ht="38.25">
      <c r="A82" s="170"/>
      <c r="B82" s="223"/>
      <c r="C82" s="225"/>
      <c r="D82" s="175"/>
      <c r="E82" s="17" t="s">
        <v>32</v>
      </c>
      <c r="F82" s="70">
        <v>0</v>
      </c>
      <c r="G82" s="30"/>
      <c r="H82" s="30"/>
      <c r="I82" s="30"/>
      <c r="J82" s="30"/>
      <c r="K82" s="30"/>
      <c r="L82" s="30"/>
      <c r="M82" s="30"/>
      <c r="N82" s="30"/>
      <c r="O82" s="228"/>
    </row>
    <row r="83" spans="1:15" ht="38.25">
      <c r="A83" s="170"/>
      <c r="B83" s="223"/>
      <c r="C83" s="225"/>
      <c r="D83" s="175"/>
      <c r="E83" s="18" t="s">
        <v>33</v>
      </c>
      <c r="F83" s="70">
        <v>0</v>
      </c>
      <c r="G83" s="30"/>
      <c r="H83" s="30"/>
      <c r="I83" s="30"/>
      <c r="J83" s="30"/>
      <c r="K83" s="30"/>
      <c r="L83" s="30"/>
      <c r="M83" s="30"/>
      <c r="N83" s="30"/>
      <c r="O83" s="228"/>
    </row>
    <row r="84" spans="1:15" ht="25.5">
      <c r="A84" s="170"/>
      <c r="B84" s="223"/>
      <c r="C84" s="225"/>
      <c r="D84" s="175"/>
      <c r="E84" s="16" t="s">
        <v>34</v>
      </c>
      <c r="F84" s="70">
        <v>345.7</v>
      </c>
      <c r="G84" s="30">
        <v>6.8588199999999997</v>
      </c>
      <c r="H84" s="30">
        <f>G84/F84*100</f>
        <v>1.9840381833960081</v>
      </c>
      <c r="I84" s="30">
        <f>G84+9</f>
        <v>15.85882</v>
      </c>
      <c r="J84" s="30">
        <f>I84/F84*100</f>
        <v>4.5874515475846112</v>
      </c>
      <c r="K84" s="30">
        <f>I84+213.42825</f>
        <v>229.28707</v>
      </c>
      <c r="L84" s="30">
        <f>K84/F84*100</f>
        <v>66.32544691929418</v>
      </c>
      <c r="M84" s="70">
        <f>K84+116.42</f>
        <v>345.70706999999999</v>
      </c>
      <c r="N84" s="70">
        <f>M84/F84*100</f>
        <v>100.00204512583164</v>
      </c>
      <c r="O84" s="228"/>
    </row>
    <row r="85" spans="1:15" ht="25.5">
      <c r="A85" s="186"/>
      <c r="B85" s="223"/>
      <c r="C85" s="226"/>
      <c r="D85" s="215"/>
      <c r="E85" s="18" t="s">
        <v>35</v>
      </c>
      <c r="F85" s="70">
        <v>0</v>
      </c>
      <c r="G85" s="30"/>
      <c r="H85" s="30"/>
      <c r="I85" s="30"/>
      <c r="J85" s="30"/>
      <c r="K85" s="30"/>
      <c r="L85" s="30"/>
      <c r="M85" s="30"/>
      <c r="N85" s="30"/>
      <c r="O85" s="229"/>
    </row>
    <row r="86" spans="1:15" ht="63.75" customHeight="1">
      <c r="A86" s="236" t="s">
        <v>220</v>
      </c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8"/>
    </row>
    <row r="87" spans="1:15" ht="12.75" customHeight="1">
      <c r="A87" s="169" t="s">
        <v>119</v>
      </c>
      <c r="B87" s="222" t="s">
        <v>52</v>
      </c>
      <c r="C87" s="174" t="s">
        <v>82</v>
      </c>
      <c r="D87" s="174" t="s">
        <v>168</v>
      </c>
      <c r="E87" s="14" t="s">
        <v>30</v>
      </c>
      <c r="F87" s="70">
        <f t="shared" ref="F87:N87" si="8">F89+F90+F91+F92+F93</f>
        <v>45.9</v>
      </c>
      <c r="G87" s="30">
        <f t="shared" si="8"/>
        <v>45.855800000000002</v>
      </c>
      <c r="H87" s="30">
        <f t="shared" si="8"/>
        <v>99.903703703703712</v>
      </c>
      <c r="I87" s="30">
        <f t="shared" si="8"/>
        <v>45.855800000000002</v>
      </c>
      <c r="J87" s="30">
        <f t="shared" si="8"/>
        <v>99.903703703703712</v>
      </c>
      <c r="K87" s="30">
        <f t="shared" si="8"/>
        <v>45.855800000000002</v>
      </c>
      <c r="L87" s="30">
        <f t="shared" si="8"/>
        <v>99.903703703703712</v>
      </c>
      <c r="M87" s="30">
        <f t="shared" si="8"/>
        <v>45.855800000000002</v>
      </c>
      <c r="N87" s="30">
        <f t="shared" si="8"/>
        <v>99.903703703703712</v>
      </c>
      <c r="O87" s="233"/>
    </row>
    <row r="88" spans="1:15">
      <c r="A88" s="170"/>
      <c r="B88" s="223"/>
      <c r="C88" s="175"/>
      <c r="D88" s="175"/>
      <c r="E88" s="15" t="s">
        <v>23</v>
      </c>
      <c r="F88" s="82"/>
      <c r="G88" s="38"/>
      <c r="H88" s="38"/>
      <c r="I88" s="38"/>
      <c r="J88" s="38"/>
      <c r="K88" s="38"/>
      <c r="L88" s="38"/>
      <c r="M88" s="38"/>
      <c r="N88" s="38"/>
      <c r="O88" s="234"/>
    </row>
    <row r="89" spans="1:15" ht="25.5">
      <c r="A89" s="170"/>
      <c r="B89" s="223"/>
      <c r="C89" s="175"/>
      <c r="D89" s="175"/>
      <c r="E89" s="16" t="s">
        <v>31</v>
      </c>
      <c r="F89" s="70">
        <v>0</v>
      </c>
      <c r="G89" s="30"/>
      <c r="H89" s="30"/>
      <c r="I89" s="30"/>
      <c r="J89" s="30"/>
      <c r="K89" s="30"/>
      <c r="L89" s="30"/>
      <c r="M89" s="30"/>
      <c r="N89" s="30"/>
      <c r="O89" s="234"/>
    </row>
    <row r="90" spans="1:15" ht="38.25">
      <c r="A90" s="170"/>
      <c r="B90" s="223"/>
      <c r="C90" s="175"/>
      <c r="D90" s="175"/>
      <c r="E90" s="17" t="s">
        <v>32</v>
      </c>
      <c r="F90" s="70">
        <v>0</v>
      </c>
      <c r="G90" s="30"/>
      <c r="H90" s="30"/>
      <c r="I90" s="30"/>
      <c r="J90" s="30"/>
      <c r="K90" s="30"/>
      <c r="L90" s="30"/>
      <c r="M90" s="30"/>
      <c r="N90" s="30"/>
      <c r="O90" s="234"/>
    </row>
    <row r="91" spans="1:15" ht="38.25">
      <c r="A91" s="170"/>
      <c r="B91" s="223"/>
      <c r="C91" s="175"/>
      <c r="D91" s="175"/>
      <c r="E91" s="18" t="s">
        <v>33</v>
      </c>
      <c r="F91" s="70">
        <v>0</v>
      </c>
      <c r="G91" s="30"/>
      <c r="H91" s="30"/>
      <c r="I91" s="30"/>
      <c r="J91" s="30"/>
      <c r="K91" s="30"/>
      <c r="L91" s="30"/>
      <c r="M91" s="30"/>
      <c r="N91" s="30"/>
      <c r="O91" s="234"/>
    </row>
    <row r="92" spans="1:15" ht="25.5">
      <c r="A92" s="170"/>
      <c r="B92" s="223"/>
      <c r="C92" s="175"/>
      <c r="D92" s="175"/>
      <c r="E92" s="16" t="s">
        <v>34</v>
      </c>
      <c r="F92" s="70">
        <v>45.9</v>
      </c>
      <c r="G92" s="30">
        <v>45.855800000000002</v>
      </c>
      <c r="H92" s="30">
        <f>G92/F92*100</f>
        <v>99.903703703703712</v>
      </c>
      <c r="I92" s="30">
        <f>G92+0</f>
        <v>45.855800000000002</v>
      </c>
      <c r="J92" s="30">
        <f>I92/F92*100</f>
        <v>99.903703703703712</v>
      </c>
      <c r="K92" s="30">
        <f>I92+0</f>
        <v>45.855800000000002</v>
      </c>
      <c r="L92" s="30">
        <f>K92/F92*100</f>
        <v>99.903703703703712</v>
      </c>
      <c r="M92" s="70">
        <f>K92+0</f>
        <v>45.855800000000002</v>
      </c>
      <c r="N92" s="30">
        <f>M92/F92*100</f>
        <v>99.903703703703712</v>
      </c>
      <c r="O92" s="234"/>
    </row>
    <row r="93" spans="1:15" ht="25.5">
      <c r="A93" s="186"/>
      <c r="B93" s="223"/>
      <c r="C93" s="215"/>
      <c r="D93" s="215"/>
      <c r="E93" s="18" t="s">
        <v>35</v>
      </c>
      <c r="F93" s="70">
        <v>0</v>
      </c>
      <c r="G93" s="30"/>
      <c r="H93" s="30"/>
      <c r="I93" s="30"/>
      <c r="J93" s="30"/>
      <c r="K93" s="30"/>
      <c r="L93" s="30"/>
      <c r="M93" s="30"/>
      <c r="N93" s="30"/>
      <c r="O93" s="235"/>
    </row>
    <row r="94" spans="1:15" ht="26.25" customHeight="1">
      <c r="A94" s="230" t="s">
        <v>189</v>
      </c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2"/>
    </row>
    <row r="95" spans="1:15" ht="12.75" customHeight="1">
      <c r="A95" s="169" t="s">
        <v>120</v>
      </c>
      <c r="B95" s="222" t="s">
        <v>54</v>
      </c>
      <c r="C95" s="174" t="s">
        <v>84</v>
      </c>
      <c r="D95" s="174" t="s">
        <v>84</v>
      </c>
      <c r="E95" s="14" t="s">
        <v>30</v>
      </c>
      <c r="F95" s="70">
        <f t="shared" ref="F95:N95" si="9">F97+F98+F99+F100+F101</f>
        <v>0</v>
      </c>
      <c r="G95" s="30">
        <f t="shared" si="9"/>
        <v>0</v>
      </c>
      <c r="H95" s="30">
        <f t="shared" si="9"/>
        <v>0</v>
      </c>
      <c r="I95" s="30">
        <f t="shared" si="9"/>
        <v>0</v>
      </c>
      <c r="J95" s="30">
        <f t="shared" si="9"/>
        <v>0</v>
      </c>
      <c r="K95" s="30">
        <f t="shared" si="9"/>
        <v>0</v>
      </c>
      <c r="L95" s="30">
        <f t="shared" si="9"/>
        <v>0</v>
      </c>
      <c r="M95" s="30">
        <f t="shared" si="9"/>
        <v>0</v>
      </c>
      <c r="N95" s="30">
        <f t="shared" si="9"/>
        <v>0</v>
      </c>
      <c r="O95" s="233"/>
    </row>
    <row r="96" spans="1:15">
      <c r="A96" s="170"/>
      <c r="B96" s="223"/>
      <c r="C96" s="175"/>
      <c r="D96" s="175"/>
      <c r="E96" s="15" t="s">
        <v>23</v>
      </c>
      <c r="F96" s="82"/>
      <c r="G96" s="38"/>
      <c r="H96" s="38"/>
      <c r="I96" s="38"/>
      <c r="J96" s="38"/>
      <c r="K96" s="38"/>
      <c r="L96" s="38"/>
      <c r="M96" s="38"/>
      <c r="N96" s="38"/>
      <c r="O96" s="234"/>
    </row>
    <row r="97" spans="1:15" ht="25.5">
      <c r="A97" s="170"/>
      <c r="B97" s="223"/>
      <c r="C97" s="175"/>
      <c r="D97" s="175"/>
      <c r="E97" s="16" t="s">
        <v>31</v>
      </c>
      <c r="F97" s="70">
        <v>0</v>
      </c>
      <c r="G97" s="30"/>
      <c r="H97" s="30"/>
      <c r="I97" s="30"/>
      <c r="J97" s="30"/>
      <c r="K97" s="30"/>
      <c r="L97" s="30"/>
      <c r="M97" s="30"/>
      <c r="N97" s="30"/>
      <c r="O97" s="234"/>
    </row>
    <row r="98" spans="1:15" ht="38.25">
      <c r="A98" s="170"/>
      <c r="B98" s="223"/>
      <c r="C98" s="175"/>
      <c r="D98" s="175"/>
      <c r="E98" s="17" t="s">
        <v>32</v>
      </c>
      <c r="F98" s="70">
        <v>0</v>
      </c>
      <c r="G98" s="30"/>
      <c r="H98" s="30"/>
      <c r="I98" s="30"/>
      <c r="J98" s="30"/>
      <c r="K98" s="30"/>
      <c r="L98" s="30"/>
      <c r="M98" s="30"/>
      <c r="N98" s="30"/>
      <c r="O98" s="234"/>
    </row>
    <row r="99" spans="1:15" ht="38.25">
      <c r="A99" s="170"/>
      <c r="B99" s="223"/>
      <c r="C99" s="175"/>
      <c r="D99" s="175"/>
      <c r="E99" s="18" t="s">
        <v>33</v>
      </c>
      <c r="F99" s="70">
        <v>0</v>
      </c>
      <c r="G99" s="30"/>
      <c r="H99" s="30"/>
      <c r="I99" s="30"/>
      <c r="J99" s="30"/>
      <c r="K99" s="30"/>
      <c r="L99" s="30"/>
      <c r="M99" s="30"/>
      <c r="N99" s="30"/>
      <c r="O99" s="234"/>
    </row>
    <row r="100" spans="1:15" ht="25.5">
      <c r="A100" s="170"/>
      <c r="B100" s="223"/>
      <c r="C100" s="175"/>
      <c r="D100" s="175"/>
      <c r="E100" s="16" t="s">
        <v>34</v>
      </c>
      <c r="F100" s="70">
        <v>0</v>
      </c>
      <c r="G100" s="30">
        <v>0</v>
      </c>
      <c r="H100" s="30">
        <v>0</v>
      </c>
      <c r="I100" s="30">
        <f>G100+0</f>
        <v>0</v>
      </c>
      <c r="J100" s="30">
        <v>0</v>
      </c>
      <c r="K100" s="30">
        <f>I100+0</f>
        <v>0</v>
      </c>
      <c r="L100" s="30">
        <v>0</v>
      </c>
      <c r="M100" s="30">
        <f>K100+0</f>
        <v>0</v>
      </c>
      <c r="N100" s="30">
        <v>0</v>
      </c>
      <c r="O100" s="234"/>
    </row>
    <row r="101" spans="1:15" ht="25.5">
      <c r="A101" s="186"/>
      <c r="B101" s="223"/>
      <c r="C101" s="215"/>
      <c r="D101" s="215"/>
      <c r="E101" s="18" t="s">
        <v>35</v>
      </c>
      <c r="F101" s="70">
        <v>0</v>
      </c>
      <c r="G101" s="30"/>
      <c r="H101" s="30"/>
      <c r="I101" s="30"/>
      <c r="J101" s="30"/>
      <c r="K101" s="30"/>
      <c r="L101" s="30"/>
      <c r="M101" s="30"/>
      <c r="N101" s="30"/>
      <c r="O101" s="235"/>
    </row>
    <row r="102" spans="1:15" ht="16.5" customHeight="1">
      <c r="A102" s="219"/>
      <c r="B102" s="220"/>
      <c r="C102" s="22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0"/>
      <c r="N102" s="220"/>
      <c r="O102" s="221"/>
    </row>
    <row r="103" spans="1:15" ht="12.75" customHeight="1">
      <c r="A103" s="242" t="s">
        <v>190</v>
      </c>
      <c r="B103" s="245" t="s">
        <v>207</v>
      </c>
      <c r="C103" s="174" t="s">
        <v>192</v>
      </c>
      <c r="D103" s="174" t="s">
        <v>221</v>
      </c>
      <c r="E103" s="14" t="s">
        <v>30</v>
      </c>
      <c r="F103" s="70">
        <f t="shared" ref="F103:N103" si="10">F105+F106+F107+F108+F109</f>
        <v>32</v>
      </c>
      <c r="G103" s="30">
        <f t="shared" si="10"/>
        <v>0</v>
      </c>
      <c r="H103" s="30">
        <f t="shared" si="10"/>
        <v>0</v>
      </c>
      <c r="I103" s="30">
        <f t="shared" si="10"/>
        <v>0</v>
      </c>
      <c r="J103" s="30">
        <f t="shared" si="10"/>
        <v>0</v>
      </c>
      <c r="K103" s="30">
        <f t="shared" si="10"/>
        <v>14</v>
      </c>
      <c r="L103" s="30">
        <f t="shared" si="10"/>
        <v>43.75</v>
      </c>
      <c r="M103" s="30">
        <f t="shared" si="10"/>
        <v>32</v>
      </c>
      <c r="N103" s="30">
        <f t="shared" si="10"/>
        <v>100</v>
      </c>
      <c r="O103" s="176"/>
    </row>
    <row r="104" spans="1:15" ht="21" customHeight="1">
      <c r="A104" s="243"/>
      <c r="B104" s="246"/>
      <c r="C104" s="175"/>
      <c r="D104" s="175"/>
      <c r="E104" s="15" t="s">
        <v>23</v>
      </c>
      <c r="F104" s="82"/>
      <c r="G104" s="38"/>
      <c r="H104" s="38"/>
      <c r="I104" s="38"/>
      <c r="J104" s="38"/>
      <c r="K104" s="38"/>
      <c r="L104" s="38"/>
      <c r="M104" s="38"/>
      <c r="N104" s="38"/>
      <c r="O104" s="177"/>
    </row>
    <row r="105" spans="1:15" ht="25.5">
      <c r="A105" s="243"/>
      <c r="B105" s="246"/>
      <c r="C105" s="175"/>
      <c r="D105" s="175"/>
      <c r="E105" s="16" t="s">
        <v>31</v>
      </c>
      <c r="F105" s="70">
        <v>0</v>
      </c>
      <c r="G105" s="30"/>
      <c r="H105" s="30"/>
      <c r="I105" s="30"/>
      <c r="J105" s="30"/>
      <c r="K105" s="30"/>
      <c r="L105" s="30"/>
      <c r="M105" s="30"/>
      <c r="N105" s="30"/>
      <c r="O105" s="177"/>
    </row>
    <row r="106" spans="1:15" ht="38.25">
      <c r="A106" s="243"/>
      <c r="B106" s="246"/>
      <c r="C106" s="175"/>
      <c r="D106" s="175"/>
      <c r="E106" s="17" t="s">
        <v>32</v>
      </c>
      <c r="F106" s="70">
        <v>0</v>
      </c>
      <c r="G106" s="30"/>
      <c r="H106" s="30"/>
      <c r="I106" s="30"/>
      <c r="J106" s="30"/>
      <c r="K106" s="30"/>
      <c r="L106" s="30"/>
      <c r="M106" s="30"/>
      <c r="N106" s="30"/>
      <c r="O106" s="177"/>
    </row>
    <row r="107" spans="1:15" ht="44.25" customHeight="1">
      <c r="A107" s="243"/>
      <c r="B107" s="246"/>
      <c r="C107" s="175"/>
      <c r="D107" s="175"/>
      <c r="E107" s="18" t="s">
        <v>33</v>
      </c>
      <c r="F107" s="70">
        <v>0</v>
      </c>
      <c r="G107" s="30"/>
      <c r="H107" s="30"/>
      <c r="I107" s="30"/>
      <c r="J107" s="30"/>
      <c r="K107" s="30"/>
      <c r="L107" s="30"/>
      <c r="M107" s="30"/>
      <c r="N107" s="30"/>
      <c r="O107" s="177"/>
    </row>
    <row r="108" spans="1:15" ht="25.5">
      <c r="A108" s="243"/>
      <c r="B108" s="246"/>
      <c r="C108" s="175"/>
      <c r="D108" s="175"/>
      <c r="E108" s="16" t="s">
        <v>34</v>
      </c>
      <c r="F108" s="70">
        <v>32</v>
      </c>
      <c r="G108" s="30">
        <v>0</v>
      </c>
      <c r="H108" s="30">
        <f>G108/F108*100</f>
        <v>0</v>
      </c>
      <c r="I108" s="30">
        <f>G108+0</f>
        <v>0</v>
      </c>
      <c r="J108" s="30">
        <f>I108/F108*100</f>
        <v>0</v>
      </c>
      <c r="K108" s="30">
        <f>I108+14</f>
        <v>14</v>
      </c>
      <c r="L108" s="30">
        <f>K108/F108*100</f>
        <v>43.75</v>
      </c>
      <c r="M108" s="30">
        <f>K108+18</f>
        <v>32</v>
      </c>
      <c r="N108" s="30">
        <f>M108/F108*100</f>
        <v>100</v>
      </c>
      <c r="O108" s="177"/>
    </row>
    <row r="109" spans="1:15" ht="30" customHeight="1">
      <c r="A109" s="243"/>
      <c r="B109" s="246"/>
      <c r="C109" s="175"/>
      <c r="D109" s="175"/>
      <c r="E109" s="17" t="s">
        <v>35</v>
      </c>
      <c r="F109" s="83">
        <v>0</v>
      </c>
      <c r="G109" s="31"/>
      <c r="H109" s="31"/>
      <c r="I109" s="31"/>
      <c r="J109" s="31"/>
      <c r="K109" s="31"/>
      <c r="L109" s="31"/>
      <c r="M109" s="31"/>
      <c r="N109" s="31"/>
      <c r="O109" s="177"/>
    </row>
    <row r="110" spans="1:15" ht="16.5" customHeight="1">
      <c r="A110" s="353" t="s">
        <v>200</v>
      </c>
      <c r="B110" s="354"/>
      <c r="C110" s="354"/>
      <c r="D110" s="354"/>
      <c r="E110" s="354"/>
      <c r="F110" s="354"/>
      <c r="G110" s="354"/>
      <c r="H110" s="354"/>
      <c r="I110" s="354"/>
      <c r="J110" s="354"/>
      <c r="K110" s="354"/>
      <c r="L110" s="354"/>
      <c r="M110" s="354"/>
      <c r="N110" s="354"/>
      <c r="O110" s="355"/>
    </row>
    <row r="111" spans="1:15" ht="16.5" customHeight="1">
      <c r="A111" s="239" t="s">
        <v>222</v>
      </c>
      <c r="B111" s="240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1"/>
    </row>
    <row r="112" spans="1:15" ht="12.75" customHeight="1">
      <c r="A112" s="242" t="s">
        <v>206</v>
      </c>
      <c r="B112" s="245" t="s">
        <v>208</v>
      </c>
      <c r="C112" s="174" t="s">
        <v>192</v>
      </c>
      <c r="D112" s="174" t="s">
        <v>221</v>
      </c>
      <c r="E112" s="14" t="s">
        <v>30</v>
      </c>
      <c r="F112" s="70">
        <f t="shared" ref="F112:N112" si="11">F114+F115+F116+F117+F118</f>
        <v>45</v>
      </c>
      <c r="G112" s="30">
        <f t="shared" si="11"/>
        <v>0</v>
      </c>
      <c r="H112" s="30">
        <f t="shared" si="11"/>
        <v>0</v>
      </c>
      <c r="I112" s="30">
        <f t="shared" si="11"/>
        <v>0</v>
      </c>
      <c r="J112" s="30">
        <f t="shared" si="11"/>
        <v>0</v>
      </c>
      <c r="K112" s="30">
        <f t="shared" si="11"/>
        <v>0</v>
      </c>
      <c r="L112" s="30">
        <f t="shared" si="11"/>
        <v>0</v>
      </c>
      <c r="M112" s="30">
        <f t="shared" si="11"/>
        <v>45</v>
      </c>
      <c r="N112" s="30">
        <f t="shared" si="11"/>
        <v>100</v>
      </c>
      <c r="O112" s="176"/>
    </row>
    <row r="113" spans="1:15" ht="21" customHeight="1">
      <c r="A113" s="243"/>
      <c r="B113" s="246"/>
      <c r="C113" s="175"/>
      <c r="D113" s="175"/>
      <c r="E113" s="15" t="s">
        <v>23</v>
      </c>
      <c r="F113" s="82"/>
      <c r="G113" s="38"/>
      <c r="H113" s="38"/>
      <c r="I113" s="38"/>
      <c r="J113" s="38"/>
      <c r="K113" s="38"/>
      <c r="L113" s="38"/>
      <c r="M113" s="38"/>
      <c r="N113" s="38"/>
      <c r="O113" s="177"/>
    </row>
    <row r="114" spans="1:15" ht="25.5">
      <c r="A114" s="243"/>
      <c r="B114" s="246"/>
      <c r="C114" s="175"/>
      <c r="D114" s="175"/>
      <c r="E114" s="16" t="s">
        <v>31</v>
      </c>
      <c r="F114" s="70">
        <v>0</v>
      </c>
      <c r="G114" s="30"/>
      <c r="H114" s="30"/>
      <c r="I114" s="30"/>
      <c r="J114" s="30"/>
      <c r="K114" s="30"/>
      <c r="L114" s="30"/>
      <c r="M114" s="30"/>
      <c r="N114" s="30"/>
      <c r="O114" s="177"/>
    </row>
    <row r="115" spans="1:15" ht="38.25">
      <c r="A115" s="243"/>
      <c r="B115" s="246"/>
      <c r="C115" s="175"/>
      <c r="D115" s="175"/>
      <c r="E115" s="17" t="s">
        <v>32</v>
      </c>
      <c r="F115" s="70">
        <v>0</v>
      </c>
      <c r="G115" s="30"/>
      <c r="H115" s="30"/>
      <c r="I115" s="30"/>
      <c r="J115" s="30"/>
      <c r="K115" s="30"/>
      <c r="L115" s="30"/>
      <c r="M115" s="30"/>
      <c r="N115" s="30"/>
      <c r="O115" s="177"/>
    </row>
    <row r="116" spans="1:15" ht="44.25" customHeight="1">
      <c r="A116" s="243"/>
      <c r="B116" s="246"/>
      <c r="C116" s="175"/>
      <c r="D116" s="175"/>
      <c r="E116" s="18" t="s">
        <v>33</v>
      </c>
      <c r="F116" s="70">
        <v>0</v>
      </c>
      <c r="G116" s="30"/>
      <c r="H116" s="30"/>
      <c r="I116" s="30"/>
      <c r="J116" s="30"/>
      <c r="K116" s="30"/>
      <c r="L116" s="30"/>
      <c r="M116" s="30"/>
      <c r="N116" s="30"/>
      <c r="O116" s="177"/>
    </row>
    <row r="117" spans="1:15" ht="25.5">
      <c r="A117" s="243"/>
      <c r="B117" s="246"/>
      <c r="C117" s="175"/>
      <c r="D117" s="175"/>
      <c r="E117" s="16" t="s">
        <v>34</v>
      </c>
      <c r="F117" s="70">
        <v>45</v>
      </c>
      <c r="G117" s="30">
        <v>0</v>
      </c>
      <c r="H117" s="30">
        <f>G117/F117*100</f>
        <v>0</v>
      </c>
      <c r="I117" s="30">
        <f>G117+0</f>
        <v>0</v>
      </c>
      <c r="J117" s="30">
        <f>I117/F117*100</f>
        <v>0</v>
      </c>
      <c r="K117" s="30">
        <f>I117+0</f>
        <v>0</v>
      </c>
      <c r="L117" s="30">
        <f>K117/F117*100</f>
        <v>0</v>
      </c>
      <c r="M117" s="30">
        <f>K117+45</f>
        <v>45</v>
      </c>
      <c r="N117" s="30">
        <f>M117/F117*100</f>
        <v>100</v>
      </c>
      <c r="O117" s="177"/>
    </row>
    <row r="118" spans="1:15" ht="30" customHeight="1">
      <c r="A118" s="244"/>
      <c r="B118" s="247"/>
      <c r="C118" s="215"/>
      <c r="D118" s="215"/>
      <c r="E118" s="18" t="s">
        <v>35</v>
      </c>
      <c r="F118" s="70">
        <v>0</v>
      </c>
      <c r="G118" s="30"/>
      <c r="H118" s="30"/>
      <c r="I118" s="30"/>
      <c r="J118" s="30"/>
      <c r="K118" s="30"/>
      <c r="L118" s="30"/>
      <c r="M118" s="30"/>
      <c r="N118" s="30"/>
      <c r="O118" s="248"/>
    </row>
    <row r="119" spans="1:15" ht="29.25" customHeight="1">
      <c r="A119" s="255" t="s">
        <v>223</v>
      </c>
      <c r="B119" s="256"/>
      <c r="C119" s="256"/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7"/>
    </row>
    <row r="120" spans="1:15" ht="38.25">
      <c r="A120" s="258" t="s">
        <v>36</v>
      </c>
      <c r="B120" s="259"/>
      <c r="C120" s="259"/>
      <c r="D120" s="260"/>
      <c r="E120" s="19" t="s">
        <v>37</v>
      </c>
      <c r="F120" s="83">
        <f>F122+F123+F124+F125+F126</f>
        <v>560.29999999999995</v>
      </c>
      <c r="G120" s="83">
        <f>G122+G123+G124+G125+G126</f>
        <v>74.714619999999996</v>
      </c>
      <c r="H120" s="31">
        <f>G120/F120*100</f>
        <v>13.334752810994111</v>
      </c>
      <c r="I120" s="83">
        <f>I122+I123+I124+I125+I126</f>
        <v>95.714619999999996</v>
      </c>
      <c r="J120" s="31">
        <f>I120/F120*100</f>
        <v>17.082744958058182</v>
      </c>
      <c r="K120" s="83">
        <f>K122+K123+K124+K125+K126</f>
        <v>351.80887000000001</v>
      </c>
      <c r="L120" s="31">
        <f>K120/F120*100</f>
        <v>62.789375334642159</v>
      </c>
      <c r="M120" s="83">
        <f>M122+M123+M124+M125+M126</f>
        <v>552.33987000000002</v>
      </c>
      <c r="N120" s="31">
        <f>M120/F120*100</f>
        <v>98.579309298590061</v>
      </c>
      <c r="O120" s="267"/>
    </row>
    <row r="121" spans="1:15">
      <c r="A121" s="261"/>
      <c r="B121" s="262"/>
      <c r="C121" s="262"/>
      <c r="D121" s="263"/>
      <c r="E121" s="20" t="s">
        <v>23</v>
      </c>
      <c r="F121" s="84"/>
      <c r="G121" s="39"/>
      <c r="H121" s="40"/>
      <c r="I121" s="39"/>
      <c r="J121" s="39"/>
      <c r="K121" s="39"/>
      <c r="L121" s="39"/>
      <c r="M121" s="39"/>
      <c r="N121" s="40"/>
      <c r="O121" s="268"/>
    </row>
    <row r="122" spans="1:15" ht="25.5">
      <c r="A122" s="261"/>
      <c r="B122" s="262"/>
      <c r="C122" s="262"/>
      <c r="D122" s="263"/>
      <c r="E122" s="21" t="s">
        <v>31</v>
      </c>
      <c r="F122" s="70">
        <f>F29+F39+F48+F81+F89+F97</f>
        <v>0</v>
      </c>
      <c r="G122" s="35"/>
      <c r="H122" s="37"/>
      <c r="I122" s="35"/>
      <c r="J122" s="37"/>
      <c r="K122" s="35"/>
      <c r="L122" s="37"/>
      <c r="M122" s="35"/>
      <c r="N122" s="37"/>
      <c r="O122" s="268"/>
    </row>
    <row r="123" spans="1:15" ht="38.25">
      <c r="A123" s="261"/>
      <c r="B123" s="262"/>
      <c r="C123" s="262"/>
      <c r="D123" s="263"/>
      <c r="E123" s="107" t="s">
        <v>32</v>
      </c>
      <c r="F123" s="70">
        <f>F30+F40+F49+F82+F90+F98</f>
        <v>0</v>
      </c>
      <c r="G123" s="41"/>
      <c r="H123" s="42"/>
      <c r="I123" s="41"/>
      <c r="J123" s="43"/>
      <c r="K123" s="41"/>
      <c r="L123" s="43"/>
      <c r="M123" s="41"/>
      <c r="N123" s="43"/>
      <c r="O123" s="268"/>
    </row>
    <row r="124" spans="1:15" ht="38.25">
      <c r="A124" s="261"/>
      <c r="B124" s="262"/>
      <c r="C124" s="262"/>
      <c r="D124" s="263"/>
      <c r="E124" s="106" t="s">
        <v>33</v>
      </c>
      <c r="F124" s="70">
        <f>F31+F41+F50+F83+F91+F99</f>
        <v>0</v>
      </c>
      <c r="G124" s="44"/>
      <c r="H124" s="44"/>
      <c r="I124" s="44"/>
      <c r="J124" s="44"/>
      <c r="K124" s="44"/>
      <c r="L124" s="44"/>
      <c r="M124" s="44"/>
      <c r="N124" s="44"/>
      <c r="O124" s="268"/>
    </row>
    <row r="125" spans="1:15" ht="25.5">
      <c r="A125" s="261"/>
      <c r="B125" s="262"/>
      <c r="C125" s="262"/>
      <c r="D125" s="263"/>
      <c r="E125" s="21" t="s">
        <v>34</v>
      </c>
      <c r="F125" s="70">
        <f>F27+F37+F46+F55+F63+F71+F79+F87+F95+F103+F112</f>
        <v>560.29999999999995</v>
      </c>
      <c r="G125" s="33">
        <f>G32+G42+G51+G68+G76+G84+G92+G100+G108+G117</f>
        <v>74.714619999999996</v>
      </c>
      <c r="H125" s="34">
        <f>G125/F125*100</f>
        <v>13.334752810994111</v>
      </c>
      <c r="I125" s="33">
        <f>I32+I42+I51+I68+I76+I84+I92+I100+I108+I117</f>
        <v>95.714619999999996</v>
      </c>
      <c r="J125" s="34">
        <f>I125/F125*100</f>
        <v>17.082744958058182</v>
      </c>
      <c r="K125" s="33">
        <f>K32+K42+K51+K68+K76+K84+K92+K100+K108+K60+K117</f>
        <v>351.80887000000001</v>
      </c>
      <c r="L125" s="34">
        <f>K125/F125*100</f>
        <v>62.789375334642159</v>
      </c>
      <c r="M125" s="33">
        <f>M32+M42+M51+M68+M76+M84+M92+M100+M108+M117</f>
        <v>552.33987000000002</v>
      </c>
      <c r="N125" s="34">
        <f>M125/F125*100</f>
        <v>98.579309298590061</v>
      </c>
      <c r="O125" s="268"/>
    </row>
    <row r="126" spans="1:15" ht="25.5">
      <c r="A126" s="264"/>
      <c r="B126" s="265"/>
      <c r="C126" s="265"/>
      <c r="D126" s="266"/>
      <c r="E126" s="106" t="s">
        <v>35</v>
      </c>
      <c r="F126" s="70">
        <f>F33+F43+F52+F85+F93+F101</f>
        <v>0</v>
      </c>
      <c r="G126" s="36"/>
      <c r="H126" s="45"/>
      <c r="I126" s="46"/>
      <c r="J126" s="37"/>
      <c r="K126" s="36"/>
      <c r="L126" s="37"/>
      <c r="M126" s="36"/>
      <c r="N126" s="37"/>
      <c r="O126" s="269"/>
    </row>
    <row r="127" spans="1:15" ht="16.5" customHeight="1">
      <c r="A127" s="182" t="s">
        <v>124</v>
      </c>
      <c r="B127" s="183"/>
      <c r="C127" s="183"/>
      <c r="D127" s="183"/>
      <c r="E127" s="183"/>
      <c r="F127" s="183"/>
      <c r="G127" s="270"/>
      <c r="H127" s="270"/>
      <c r="I127" s="270"/>
      <c r="J127" s="270"/>
      <c r="K127" s="270"/>
      <c r="L127" s="270"/>
      <c r="M127" s="270"/>
      <c r="N127" s="270"/>
      <c r="O127" s="271"/>
    </row>
    <row r="128" spans="1:15" ht="17.25" customHeight="1">
      <c r="A128" s="182" t="s">
        <v>128</v>
      </c>
      <c r="B128" s="183"/>
      <c r="C128" s="183"/>
      <c r="D128" s="183"/>
      <c r="E128" s="183"/>
      <c r="F128" s="183"/>
      <c r="G128" s="184"/>
      <c r="H128" s="184"/>
      <c r="I128" s="184"/>
      <c r="J128" s="184"/>
      <c r="K128" s="184"/>
      <c r="L128" s="184"/>
      <c r="M128" s="184"/>
      <c r="N128" s="272"/>
      <c r="O128" s="185"/>
    </row>
    <row r="129" spans="1:15" ht="12.75" customHeight="1">
      <c r="A129" s="169" t="s">
        <v>38</v>
      </c>
      <c r="B129" s="187" t="s">
        <v>131</v>
      </c>
      <c r="C129" s="188"/>
      <c r="D129" s="189"/>
      <c r="E129" s="14" t="s">
        <v>30</v>
      </c>
      <c r="F129" s="70">
        <f t="shared" ref="F129:N129" si="12">F131+F132+F133+F134+F135</f>
        <v>127.6</v>
      </c>
      <c r="G129" s="30">
        <f t="shared" si="12"/>
        <v>0</v>
      </c>
      <c r="H129" s="30">
        <f t="shared" si="12"/>
        <v>0</v>
      </c>
      <c r="I129" s="30">
        <f t="shared" si="12"/>
        <v>0</v>
      </c>
      <c r="J129" s="30">
        <f t="shared" si="12"/>
        <v>0</v>
      </c>
      <c r="K129" s="30">
        <f t="shared" si="12"/>
        <v>8</v>
      </c>
      <c r="L129" s="30">
        <f t="shared" si="12"/>
        <v>6.269592476489029</v>
      </c>
      <c r="M129" s="30">
        <f t="shared" si="12"/>
        <v>102.6</v>
      </c>
      <c r="N129" s="30">
        <f t="shared" si="12"/>
        <v>80.407523510971785</v>
      </c>
      <c r="O129" s="196"/>
    </row>
    <row r="130" spans="1:15" ht="21" customHeight="1">
      <c r="A130" s="170"/>
      <c r="B130" s="190"/>
      <c r="C130" s="191"/>
      <c r="D130" s="192"/>
      <c r="E130" s="15" t="s">
        <v>23</v>
      </c>
      <c r="F130" s="82"/>
      <c r="G130" s="38"/>
      <c r="H130" s="38"/>
      <c r="I130" s="38"/>
      <c r="J130" s="38"/>
      <c r="K130" s="38"/>
      <c r="L130" s="38"/>
      <c r="M130" s="38"/>
      <c r="N130" s="38"/>
      <c r="O130" s="197"/>
    </row>
    <row r="131" spans="1:15" ht="25.5">
      <c r="A131" s="170"/>
      <c r="B131" s="190"/>
      <c r="C131" s="191"/>
      <c r="D131" s="192"/>
      <c r="E131" s="16" t="s">
        <v>31</v>
      </c>
      <c r="F131" s="70">
        <v>0</v>
      </c>
      <c r="G131" s="30"/>
      <c r="H131" s="30"/>
      <c r="I131" s="30"/>
      <c r="J131" s="30"/>
      <c r="K131" s="30"/>
      <c r="L131" s="30"/>
      <c r="M131" s="30"/>
      <c r="N131" s="30"/>
      <c r="O131" s="197"/>
    </row>
    <row r="132" spans="1:15" ht="38.25">
      <c r="A132" s="170"/>
      <c r="B132" s="190"/>
      <c r="C132" s="191"/>
      <c r="D132" s="192"/>
      <c r="E132" s="17" t="s">
        <v>32</v>
      </c>
      <c r="F132" s="70">
        <v>0</v>
      </c>
      <c r="G132" s="30"/>
      <c r="H132" s="30"/>
      <c r="I132" s="30"/>
      <c r="J132" s="30"/>
      <c r="K132" s="30"/>
      <c r="L132" s="30"/>
      <c r="M132" s="30"/>
      <c r="N132" s="30"/>
      <c r="O132" s="197"/>
    </row>
    <row r="133" spans="1:15" ht="44.25" customHeight="1">
      <c r="A133" s="170"/>
      <c r="B133" s="190"/>
      <c r="C133" s="191"/>
      <c r="D133" s="192"/>
      <c r="E133" s="18" t="s">
        <v>33</v>
      </c>
      <c r="F133" s="70">
        <v>0</v>
      </c>
      <c r="G133" s="30"/>
      <c r="H133" s="30"/>
      <c r="I133" s="30"/>
      <c r="J133" s="30"/>
      <c r="K133" s="30"/>
      <c r="L133" s="30"/>
      <c r="M133" s="30"/>
      <c r="N133" s="30"/>
      <c r="O133" s="197"/>
    </row>
    <row r="134" spans="1:15" ht="25.5">
      <c r="A134" s="170"/>
      <c r="B134" s="190"/>
      <c r="C134" s="191"/>
      <c r="D134" s="192"/>
      <c r="E134" s="16" t="s">
        <v>34</v>
      </c>
      <c r="F134" s="70">
        <f>F141+F150+F158+F166</f>
        <v>127.6</v>
      </c>
      <c r="G134" s="30">
        <f>G141+G150+G158+G166</f>
        <v>0</v>
      </c>
      <c r="H134" s="58">
        <f>G134/F134*100</f>
        <v>0</v>
      </c>
      <c r="I134" s="30">
        <f>I141+I150+I158+I166</f>
        <v>0</v>
      </c>
      <c r="J134" s="58">
        <f>I134/F134*100</f>
        <v>0</v>
      </c>
      <c r="K134" s="30">
        <f>K141+K150+K158+K166</f>
        <v>8</v>
      </c>
      <c r="L134" s="58">
        <f>K134/F134*100</f>
        <v>6.269592476489029</v>
      </c>
      <c r="M134" s="62">
        <f>M141+M150+M158+M166</f>
        <v>102.6</v>
      </c>
      <c r="N134" s="63">
        <f>M134/F134*100</f>
        <v>80.407523510971785</v>
      </c>
      <c r="O134" s="197"/>
    </row>
    <row r="135" spans="1:15" ht="30" customHeight="1">
      <c r="A135" s="186"/>
      <c r="B135" s="193"/>
      <c r="C135" s="194"/>
      <c r="D135" s="195"/>
      <c r="E135" s="18" t="s">
        <v>35</v>
      </c>
      <c r="F135" s="70">
        <v>0</v>
      </c>
      <c r="G135" s="30"/>
      <c r="H135" s="30"/>
      <c r="I135" s="30"/>
      <c r="J135" s="30"/>
      <c r="K135" s="30"/>
      <c r="L135" s="30"/>
      <c r="M135" s="30"/>
      <c r="N135" s="30"/>
      <c r="O135" s="198"/>
    </row>
    <row r="136" spans="1:15" ht="12.75" customHeight="1">
      <c r="A136" s="169" t="s">
        <v>125</v>
      </c>
      <c r="B136" s="222" t="s">
        <v>55</v>
      </c>
      <c r="C136" s="174" t="s">
        <v>191</v>
      </c>
      <c r="D136" s="174" t="s">
        <v>224</v>
      </c>
      <c r="E136" s="22" t="s">
        <v>30</v>
      </c>
      <c r="F136" s="85">
        <f t="shared" ref="F136:N136" si="13">F138+F139+F140+F141+F142</f>
        <v>127.6</v>
      </c>
      <c r="G136" s="47">
        <f t="shared" si="13"/>
        <v>0</v>
      </c>
      <c r="H136" s="47">
        <f t="shared" si="13"/>
        <v>0</v>
      </c>
      <c r="I136" s="47">
        <f t="shared" si="13"/>
        <v>0</v>
      </c>
      <c r="J136" s="47">
        <f t="shared" si="13"/>
        <v>0</v>
      </c>
      <c r="K136" s="47">
        <f t="shared" si="13"/>
        <v>8</v>
      </c>
      <c r="L136" s="47">
        <f t="shared" si="13"/>
        <v>6.269592476489029</v>
      </c>
      <c r="M136" s="47">
        <f t="shared" si="13"/>
        <v>102.6</v>
      </c>
      <c r="N136" s="47">
        <f t="shared" si="13"/>
        <v>80.407523510971785</v>
      </c>
      <c r="O136" s="250" t="s">
        <v>227</v>
      </c>
    </row>
    <row r="137" spans="1:15">
      <c r="A137" s="170"/>
      <c r="B137" s="223"/>
      <c r="C137" s="175"/>
      <c r="D137" s="175"/>
      <c r="E137" s="20" t="s">
        <v>23</v>
      </c>
      <c r="F137" s="84"/>
      <c r="G137" s="39"/>
      <c r="H137" s="39"/>
      <c r="I137" s="39"/>
      <c r="J137" s="39"/>
      <c r="K137" s="39"/>
      <c r="L137" s="39"/>
      <c r="M137" s="39"/>
      <c r="N137" s="40"/>
      <c r="O137" s="250"/>
    </row>
    <row r="138" spans="1:15" ht="25.5">
      <c r="A138" s="170"/>
      <c r="B138" s="223"/>
      <c r="C138" s="175"/>
      <c r="D138" s="175"/>
      <c r="E138" s="21" t="s">
        <v>31</v>
      </c>
      <c r="F138" s="70">
        <v>0</v>
      </c>
      <c r="G138" s="48"/>
      <c r="H138" s="49"/>
      <c r="I138" s="48"/>
      <c r="J138" s="49"/>
      <c r="K138" s="48"/>
      <c r="L138" s="49"/>
      <c r="M138" s="48"/>
      <c r="N138" s="49"/>
      <c r="O138" s="250"/>
    </row>
    <row r="139" spans="1:15" ht="38.25">
      <c r="A139" s="170"/>
      <c r="B139" s="223"/>
      <c r="C139" s="175"/>
      <c r="D139" s="175"/>
      <c r="E139" s="107" t="s">
        <v>32</v>
      </c>
      <c r="F139" s="70">
        <v>0</v>
      </c>
      <c r="G139" s="48"/>
      <c r="H139" s="49"/>
      <c r="I139" s="48"/>
      <c r="J139" s="49"/>
      <c r="K139" s="48"/>
      <c r="L139" s="49"/>
      <c r="M139" s="48"/>
      <c r="N139" s="49"/>
      <c r="O139" s="250"/>
    </row>
    <row r="140" spans="1:15" ht="38.25">
      <c r="A140" s="170"/>
      <c r="B140" s="223"/>
      <c r="C140" s="175"/>
      <c r="D140" s="175"/>
      <c r="E140" s="106" t="s">
        <v>33</v>
      </c>
      <c r="F140" s="70">
        <v>0</v>
      </c>
      <c r="G140" s="31"/>
      <c r="H140" s="32"/>
      <c r="I140" s="31"/>
      <c r="J140" s="32"/>
      <c r="K140" s="31"/>
      <c r="L140" s="32"/>
      <c r="M140" s="31"/>
      <c r="N140" s="32"/>
      <c r="O140" s="250"/>
    </row>
    <row r="141" spans="1:15" ht="25.5">
      <c r="A141" s="170"/>
      <c r="B141" s="223"/>
      <c r="C141" s="175"/>
      <c r="D141" s="175"/>
      <c r="E141" s="21" t="s">
        <v>34</v>
      </c>
      <c r="F141" s="70">
        <v>127.6</v>
      </c>
      <c r="G141" s="30">
        <v>0</v>
      </c>
      <c r="H141" s="30">
        <f>G141/F141*100</f>
        <v>0</v>
      </c>
      <c r="I141" s="30">
        <f>G141+0</f>
        <v>0</v>
      </c>
      <c r="J141" s="30">
        <f>I141/F141*100</f>
        <v>0</v>
      </c>
      <c r="K141" s="30">
        <f>I141+8</f>
        <v>8</v>
      </c>
      <c r="L141" s="30">
        <f>K141/F141*100</f>
        <v>6.269592476489029</v>
      </c>
      <c r="M141" s="70">
        <f>K141+94.6</f>
        <v>102.6</v>
      </c>
      <c r="N141" s="70">
        <f>M141/F141*100</f>
        <v>80.407523510971785</v>
      </c>
      <c r="O141" s="250"/>
    </row>
    <row r="142" spans="1:15" ht="25.5">
      <c r="A142" s="170"/>
      <c r="B142" s="249"/>
      <c r="C142" s="175"/>
      <c r="D142" s="175"/>
      <c r="E142" s="111" t="s">
        <v>35</v>
      </c>
      <c r="F142" s="83">
        <v>0</v>
      </c>
      <c r="G142" s="61"/>
      <c r="H142" s="43"/>
      <c r="I142" s="61"/>
      <c r="J142" s="43"/>
      <c r="K142" s="61"/>
      <c r="L142" s="43"/>
      <c r="M142" s="61"/>
      <c r="N142" s="43"/>
      <c r="O142" s="251"/>
    </row>
    <row r="143" spans="1:15" ht="16.5" customHeight="1">
      <c r="A143" s="356" t="s">
        <v>201</v>
      </c>
      <c r="B143" s="357"/>
      <c r="C143" s="357"/>
      <c r="D143" s="357"/>
      <c r="E143" s="357"/>
      <c r="F143" s="357"/>
      <c r="G143" s="357"/>
      <c r="H143" s="357"/>
      <c r="I143" s="357"/>
      <c r="J143" s="357"/>
      <c r="K143" s="357"/>
      <c r="L143" s="357"/>
      <c r="M143" s="357"/>
      <c r="N143" s="357"/>
      <c r="O143" s="358"/>
    </row>
    <row r="144" spans="1:15" ht="28.5" customHeight="1">
      <c r="A144" s="252" t="s">
        <v>225</v>
      </c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  <c r="L144" s="253"/>
      <c r="M144" s="253"/>
      <c r="N144" s="253"/>
      <c r="O144" s="254"/>
    </row>
    <row r="145" spans="1:15" ht="18.75" customHeight="1">
      <c r="A145" s="169" t="s">
        <v>126</v>
      </c>
      <c r="B145" s="222" t="s">
        <v>76</v>
      </c>
      <c r="C145" s="174" t="s">
        <v>84</v>
      </c>
      <c r="D145" s="174" t="s">
        <v>84</v>
      </c>
      <c r="E145" s="22" t="s">
        <v>30</v>
      </c>
      <c r="F145" s="85">
        <f t="shared" ref="F145:N145" si="14">F147+F148+F149+F150+F151</f>
        <v>0</v>
      </c>
      <c r="G145" s="47">
        <f t="shared" si="14"/>
        <v>0</v>
      </c>
      <c r="H145" s="47">
        <f t="shared" si="14"/>
        <v>0</v>
      </c>
      <c r="I145" s="47">
        <f t="shared" si="14"/>
        <v>0</v>
      </c>
      <c r="J145" s="47">
        <f t="shared" si="14"/>
        <v>0</v>
      </c>
      <c r="K145" s="47">
        <f t="shared" si="14"/>
        <v>0</v>
      </c>
      <c r="L145" s="47">
        <f t="shared" si="14"/>
        <v>0</v>
      </c>
      <c r="M145" s="47">
        <f t="shared" si="14"/>
        <v>0</v>
      </c>
      <c r="N145" s="47">
        <f t="shared" si="14"/>
        <v>0</v>
      </c>
      <c r="O145" s="210"/>
    </row>
    <row r="146" spans="1:15">
      <c r="A146" s="170"/>
      <c r="B146" s="223"/>
      <c r="C146" s="175"/>
      <c r="D146" s="175"/>
      <c r="E146" s="20" t="s">
        <v>23</v>
      </c>
      <c r="F146" s="84"/>
      <c r="G146" s="39"/>
      <c r="H146" s="39"/>
      <c r="I146" s="39"/>
      <c r="J146" s="39"/>
      <c r="K146" s="39"/>
      <c r="L146" s="39"/>
      <c r="M146" s="39"/>
      <c r="N146" s="40"/>
      <c r="O146" s="210"/>
    </row>
    <row r="147" spans="1:15" ht="25.5">
      <c r="A147" s="170"/>
      <c r="B147" s="223"/>
      <c r="C147" s="175"/>
      <c r="D147" s="175"/>
      <c r="E147" s="21" t="s">
        <v>31</v>
      </c>
      <c r="F147" s="70">
        <v>0</v>
      </c>
      <c r="G147" s="48"/>
      <c r="H147" s="49"/>
      <c r="I147" s="48"/>
      <c r="J147" s="49"/>
      <c r="K147" s="48"/>
      <c r="L147" s="49"/>
      <c r="M147" s="48"/>
      <c r="N147" s="49"/>
      <c r="O147" s="210"/>
    </row>
    <row r="148" spans="1:15" ht="38.25">
      <c r="A148" s="170"/>
      <c r="B148" s="223"/>
      <c r="C148" s="175"/>
      <c r="D148" s="175"/>
      <c r="E148" s="107" t="s">
        <v>32</v>
      </c>
      <c r="F148" s="70">
        <v>0</v>
      </c>
      <c r="G148" s="48"/>
      <c r="H148" s="49"/>
      <c r="I148" s="48"/>
      <c r="J148" s="49"/>
      <c r="K148" s="48"/>
      <c r="L148" s="49"/>
      <c r="M148" s="48"/>
      <c r="N148" s="49"/>
      <c r="O148" s="210"/>
    </row>
    <row r="149" spans="1:15" ht="38.25">
      <c r="A149" s="170"/>
      <c r="B149" s="223"/>
      <c r="C149" s="175"/>
      <c r="D149" s="175"/>
      <c r="E149" s="106" t="s">
        <v>33</v>
      </c>
      <c r="F149" s="70">
        <v>0</v>
      </c>
      <c r="G149" s="31"/>
      <c r="H149" s="32"/>
      <c r="I149" s="31"/>
      <c r="J149" s="32"/>
      <c r="K149" s="31"/>
      <c r="L149" s="32"/>
      <c r="M149" s="31"/>
      <c r="N149" s="32"/>
      <c r="O149" s="210"/>
    </row>
    <row r="150" spans="1:15" ht="25.5">
      <c r="A150" s="170"/>
      <c r="B150" s="223"/>
      <c r="C150" s="175"/>
      <c r="D150" s="175"/>
      <c r="E150" s="21" t="s">
        <v>34</v>
      </c>
      <c r="F150" s="70">
        <v>0</v>
      </c>
      <c r="G150" s="30">
        <v>0</v>
      </c>
      <c r="H150" s="30">
        <v>0</v>
      </c>
      <c r="I150" s="30">
        <f>G150+0</f>
        <v>0</v>
      </c>
      <c r="J150" s="30">
        <v>0</v>
      </c>
      <c r="K150" s="30">
        <f>I150+0</f>
        <v>0</v>
      </c>
      <c r="L150" s="30">
        <v>0</v>
      </c>
      <c r="M150" s="30">
        <f>K150+0</f>
        <v>0</v>
      </c>
      <c r="N150" s="30">
        <v>0</v>
      </c>
      <c r="O150" s="210"/>
    </row>
    <row r="151" spans="1:15" ht="25.5">
      <c r="A151" s="186"/>
      <c r="B151" s="223"/>
      <c r="C151" s="215"/>
      <c r="D151" s="215"/>
      <c r="E151" s="106" t="s">
        <v>35</v>
      </c>
      <c r="F151" s="70">
        <v>0</v>
      </c>
      <c r="G151" s="35"/>
      <c r="H151" s="37"/>
      <c r="I151" s="35"/>
      <c r="J151" s="37"/>
      <c r="K151" s="35"/>
      <c r="L151" s="37"/>
      <c r="M151" s="35"/>
      <c r="N151" s="37"/>
      <c r="O151" s="210"/>
    </row>
    <row r="152" spans="1:15" ht="15.75" customHeight="1">
      <c r="A152" s="276"/>
      <c r="B152" s="277"/>
      <c r="C152" s="277"/>
      <c r="D152" s="277"/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8"/>
    </row>
    <row r="153" spans="1:15" ht="18.75" customHeight="1">
      <c r="A153" s="169" t="s">
        <v>172</v>
      </c>
      <c r="B153" s="222" t="s">
        <v>174</v>
      </c>
      <c r="C153" s="273" t="s">
        <v>146</v>
      </c>
      <c r="D153" s="174" t="s">
        <v>84</v>
      </c>
      <c r="E153" s="22" t="s">
        <v>30</v>
      </c>
      <c r="F153" s="85">
        <f t="shared" ref="F153:N153" si="15">F155+F156+F157+F158+F159</f>
        <v>0</v>
      </c>
      <c r="G153" s="47">
        <f t="shared" si="15"/>
        <v>0</v>
      </c>
      <c r="H153" s="47">
        <f t="shared" si="15"/>
        <v>0</v>
      </c>
      <c r="I153" s="47">
        <f t="shared" si="15"/>
        <v>0</v>
      </c>
      <c r="J153" s="47">
        <f t="shared" si="15"/>
        <v>0</v>
      </c>
      <c r="K153" s="47">
        <f t="shared" si="15"/>
        <v>0</v>
      </c>
      <c r="L153" s="47">
        <f t="shared" si="15"/>
        <v>0</v>
      </c>
      <c r="M153" s="47">
        <f t="shared" si="15"/>
        <v>0</v>
      </c>
      <c r="N153" s="47">
        <f t="shared" si="15"/>
        <v>0</v>
      </c>
      <c r="O153" s="210"/>
    </row>
    <row r="154" spans="1:15">
      <c r="A154" s="170"/>
      <c r="B154" s="223"/>
      <c r="C154" s="274"/>
      <c r="D154" s="175"/>
      <c r="E154" s="20" t="s">
        <v>23</v>
      </c>
      <c r="F154" s="84"/>
      <c r="G154" s="39"/>
      <c r="H154" s="39"/>
      <c r="I154" s="39"/>
      <c r="J154" s="39"/>
      <c r="K154" s="39"/>
      <c r="L154" s="39"/>
      <c r="M154" s="39"/>
      <c r="N154" s="40"/>
      <c r="O154" s="210"/>
    </row>
    <row r="155" spans="1:15" ht="25.5">
      <c r="A155" s="170"/>
      <c r="B155" s="223"/>
      <c r="C155" s="274"/>
      <c r="D155" s="175"/>
      <c r="E155" s="21" t="s">
        <v>31</v>
      </c>
      <c r="F155" s="70">
        <v>0</v>
      </c>
      <c r="G155" s="48"/>
      <c r="H155" s="49"/>
      <c r="I155" s="48"/>
      <c r="J155" s="49"/>
      <c r="K155" s="48"/>
      <c r="L155" s="49"/>
      <c r="M155" s="48"/>
      <c r="N155" s="49"/>
      <c r="O155" s="210"/>
    </row>
    <row r="156" spans="1:15" ht="38.25">
      <c r="A156" s="170"/>
      <c r="B156" s="223"/>
      <c r="C156" s="274"/>
      <c r="D156" s="175"/>
      <c r="E156" s="107" t="s">
        <v>32</v>
      </c>
      <c r="F156" s="70">
        <v>0</v>
      </c>
      <c r="G156" s="48"/>
      <c r="H156" s="49"/>
      <c r="I156" s="48"/>
      <c r="J156" s="49"/>
      <c r="K156" s="48"/>
      <c r="L156" s="49"/>
      <c r="M156" s="48"/>
      <c r="N156" s="49"/>
      <c r="O156" s="210"/>
    </row>
    <row r="157" spans="1:15" ht="38.25">
      <c r="A157" s="170"/>
      <c r="B157" s="223"/>
      <c r="C157" s="274"/>
      <c r="D157" s="175"/>
      <c r="E157" s="106" t="s">
        <v>33</v>
      </c>
      <c r="F157" s="70">
        <v>0</v>
      </c>
      <c r="G157" s="31"/>
      <c r="H157" s="32"/>
      <c r="I157" s="31"/>
      <c r="J157" s="32"/>
      <c r="K157" s="31"/>
      <c r="L157" s="32"/>
      <c r="M157" s="31"/>
      <c r="N157" s="32"/>
      <c r="O157" s="210"/>
    </row>
    <row r="158" spans="1:15" ht="25.5">
      <c r="A158" s="170"/>
      <c r="B158" s="223"/>
      <c r="C158" s="274"/>
      <c r="D158" s="175"/>
      <c r="E158" s="21" t="s">
        <v>34</v>
      </c>
      <c r="F158" s="70">
        <v>0</v>
      </c>
      <c r="G158" s="30">
        <v>0</v>
      </c>
      <c r="H158" s="30">
        <v>0</v>
      </c>
      <c r="I158" s="30">
        <f>G158+0</f>
        <v>0</v>
      </c>
      <c r="J158" s="30">
        <v>0</v>
      </c>
      <c r="K158" s="30">
        <f>I158+0</f>
        <v>0</v>
      </c>
      <c r="L158" s="30">
        <v>0</v>
      </c>
      <c r="M158" s="30">
        <f>K158+0</f>
        <v>0</v>
      </c>
      <c r="N158" s="30">
        <v>0</v>
      </c>
      <c r="O158" s="210"/>
    </row>
    <row r="159" spans="1:15" ht="25.5">
      <c r="A159" s="186"/>
      <c r="B159" s="223"/>
      <c r="C159" s="275"/>
      <c r="D159" s="215"/>
      <c r="E159" s="106" t="s">
        <v>35</v>
      </c>
      <c r="F159" s="70">
        <v>0</v>
      </c>
      <c r="G159" s="35"/>
      <c r="H159" s="37"/>
      <c r="I159" s="35"/>
      <c r="J159" s="37"/>
      <c r="K159" s="35"/>
      <c r="L159" s="37"/>
      <c r="M159" s="35"/>
      <c r="N159" s="37"/>
      <c r="O159" s="210"/>
    </row>
    <row r="160" spans="1:15" ht="15.75" customHeight="1">
      <c r="A160" s="276"/>
      <c r="B160" s="277"/>
      <c r="C160" s="277"/>
      <c r="D160" s="277"/>
      <c r="E160" s="277"/>
      <c r="F160" s="277"/>
      <c r="G160" s="277"/>
      <c r="H160" s="277"/>
      <c r="I160" s="277"/>
      <c r="J160" s="277"/>
      <c r="K160" s="277"/>
      <c r="L160" s="277"/>
      <c r="M160" s="277"/>
      <c r="N160" s="277"/>
      <c r="O160" s="278"/>
    </row>
    <row r="161" spans="1:15" ht="18.75" customHeight="1">
      <c r="A161" s="169" t="s">
        <v>173</v>
      </c>
      <c r="B161" s="222" t="s">
        <v>175</v>
      </c>
      <c r="C161" s="273" t="s">
        <v>146</v>
      </c>
      <c r="D161" s="174" t="s">
        <v>84</v>
      </c>
      <c r="E161" s="22" t="s">
        <v>30</v>
      </c>
      <c r="F161" s="85">
        <f t="shared" ref="F161:N161" si="16">F163+F164+F165+F166+F167</f>
        <v>0</v>
      </c>
      <c r="G161" s="47">
        <f t="shared" si="16"/>
        <v>0</v>
      </c>
      <c r="H161" s="47">
        <f t="shared" si="16"/>
        <v>0</v>
      </c>
      <c r="I161" s="47">
        <f t="shared" si="16"/>
        <v>0</v>
      </c>
      <c r="J161" s="47">
        <f t="shared" si="16"/>
        <v>0</v>
      </c>
      <c r="K161" s="47">
        <f t="shared" si="16"/>
        <v>0</v>
      </c>
      <c r="L161" s="47">
        <f t="shared" si="16"/>
        <v>0</v>
      </c>
      <c r="M161" s="47">
        <f t="shared" si="16"/>
        <v>0</v>
      </c>
      <c r="N161" s="47">
        <f t="shared" si="16"/>
        <v>0</v>
      </c>
      <c r="O161" s="210"/>
    </row>
    <row r="162" spans="1:15">
      <c r="A162" s="170"/>
      <c r="B162" s="223"/>
      <c r="C162" s="274"/>
      <c r="D162" s="175"/>
      <c r="E162" s="20" t="s">
        <v>23</v>
      </c>
      <c r="F162" s="84"/>
      <c r="G162" s="39"/>
      <c r="H162" s="39"/>
      <c r="I162" s="39"/>
      <c r="J162" s="39"/>
      <c r="K162" s="39"/>
      <c r="L162" s="39"/>
      <c r="M162" s="39"/>
      <c r="N162" s="40"/>
      <c r="O162" s="210"/>
    </row>
    <row r="163" spans="1:15" ht="25.5">
      <c r="A163" s="170"/>
      <c r="B163" s="223"/>
      <c r="C163" s="274"/>
      <c r="D163" s="175"/>
      <c r="E163" s="21" t="s">
        <v>31</v>
      </c>
      <c r="F163" s="70">
        <v>0</v>
      </c>
      <c r="G163" s="48"/>
      <c r="H163" s="49"/>
      <c r="I163" s="48"/>
      <c r="J163" s="49"/>
      <c r="K163" s="48"/>
      <c r="L163" s="49"/>
      <c r="M163" s="48"/>
      <c r="N163" s="49"/>
      <c r="O163" s="210"/>
    </row>
    <row r="164" spans="1:15" ht="38.25">
      <c r="A164" s="170"/>
      <c r="B164" s="223"/>
      <c r="C164" s="274"/>
      <c r="D164" s="175"/>
      <c r="E164" s="107" t="s">
        <v>32</v>
      </c>
      <c r="F164" s="70">
        <v>0</v>
      </c>
      <c r="G164" s="48"/>
      <c r="H164" s="49"/>
      <c r="I164" s="48"/>
      <c r="J164" s="49"/>
      <c r="K164" s="48"/>
      <c r="L164" s="49"/>
      <c r="M164" s="48"/>
      <c r="N164" s="49"/>
      <c r="O164" s="210"/>
    </row>
    <row r="165" spans="1:15" ht="38.25">
      <c r="A165" s="170"/>
      <c r="B165" s="223"/>
      <c r="C165" s="274"/>
      <c r="D165" s="175"/>
      <c r="E165" s="106" t="s">
        <v>33</v>
      </c>
      <c r="F165" s="70">
        <v>0</v>
      </c>
      <c r="G165" s="31"/>
      <c r="H165" s="32"/>
      <c r="I165" s="31"/>
      <c r="J165" s="32"/>
      <c r="K165" s="31"/>
      <c r="L165" s="32"/>
      <c r="M165" s="31"/>
      <c r="N165" s="32"/>
      <c r="O165" s="210"/>
    </row>
    <row r="166" spans="1:15" ht="25.5">
      <c r="A166" s="170"/>
      <c r="B166" s="223"/>
      <c r="C166" s="274"/>
      <c r="D166" s="175"/>
      <c r="E166" s="21" t="s">
        <v>34</v>
      </c>
      <c r="F166" s="70">
        <v>0</v>
      </c>
      <c r="G166" s="30">
        <v>0</v>
      </c>
      <c r="H166" s="30">
        <v>0</v>
      </c>
      <c r="I166" s="30">
        <f>G166+0</f>
        <v>0</v>
      </c>
      <c r="J166" s="30">
        <v>0</v>
      </c>
      <c r="K166" s="30">
        <f>I166+0</f>
        <v>0</v>
      </c>
      <c r="L166" s="30">
        <v>0</v>
      </c>
      <c r="M166" s="30">
        <f>K166+0</f>
        <v>0</v>
      </c>
      <c r="N166" s="30">
        <v>0</v>
      </c>
      <c r="O166" s="210"/>
    </row>
    <row r="167" spans="1:15" ht="25.5">
      <c r="A167" s="186"/>
      <c r="B167" s="223"/>
      <c r="C167" s="275"/>
      <c r="D167" s="215"/>
      <c r="E167" s="106" t="s">
        <v>35</v>
      </c>
      <c r="F167" s="70">
        <v>0</v>
      </c>
      <c r="G167" s="35"/>
      <c r="H167" s="37"/>
      <c r="I167" s="35"/>
      <c r="J167" s="37"/>
      <c r="K167" s="35"/>
      <c r="L167" s="37"/>
      <c r="M167" s="35"/>
      <c r="N167" s="37"/>
      <c r="O167" s="210"/>
    </row>
    <row r="168" spans="1:15" ht="15.75" customHeight="1">
      <c r="A168" s="276"/>
      <c r="B168" s="277"/>
      <c r="C168" s="277"/>
      <c r="D168" s="277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8"/>
    </row>
    <row r="169" spans="1:15" ht="38.25">
      <c r="A169" s="279" t="s">
        <v>39</v>
      </c>
      <c r="B169" s="279"/>
      <c r="C169" s="258"/>
      <c r="D169" s="279"/>
      <c r="E169" s="19" t="s">
        <v>40</v>
      </c>
      <c r="F169" s="85">
        <f t="shared" ref="F169:N169" si="17">F171+F172+F173+F174+F175</f>
        <v>127.6</v>
      </c>
      <c r="G169" s="47">
        <f t="shared" si="17"/>
        <v>0</v>
      </c>
      <c r="H169" s="47">
        <f t="shared" si="17"/>
        <v>0</v>
      </c>
      <c r="I169" s="47">
        <f t="shared" si="17"/>
        <v>0</v>
      </c>
      <c r="J169" s="47">
        <f t="shared" si="17"/>
        <v>0</v>
      </c>
      <c r="K169" s="47">
        <f t="shared" si="17"/>
        <v>8</v>
      </c>
      <c r="L169" s="47">
        <f t="shared" si="17"/>
        <v>6.269592476489029</v>
      </c>
      <c r="M169" s="47">
        <f t="shared" si="17"/>
        <v>102.6</v>
      </c>
      <c r="N169" s="47">
        <f t="shared" si="17"/>
        <v>80.407523510971785</v>
      </c>
      <c r="O169" s="281"/>
    </row>
    <row r="170" spans="1:15">
      <c r="A170" s="279"/>
      <c r="B170" s="279"/>
      <c r="C170" s="261"/>
      <c r="D170" s="279"/>
      <c r="E170" s="20" t="s">
        <v>23</v>
      </c>
      <c r="F170" s="84"/>
      <c r="G170" s="39"/>
      <c r="H170" s="39"/>
      <c r="I170" s="39"/>
      <c r="J170" s="39"/>
      <c r="K170" s="39"/>
      <c r="L170" s="39"/>
      <c r="M170" s="39"/>
      <c r="N170" s="40"/>
      <c r="O170" s="281"/>
    </row>
    <row r="171" spans="1:15" ht="25.5">
      <c r="A171" s="279"/>
      <c r="B171" s="279"/>
      <c r="C171" s="261"/>
      <c r="D171" s="279"/>
      <c r="E171" s="21" t="s">
        <v>31</v>
      </c>
      <c r="F171" s="70">
        <f>F138+F147</f>
        <v>0</v>
      </c>
      <c r="G171" s="31"/>
      <c r="H171" s="32"/>
      <c r="I171" s="31"/>
      <c r="J171" s="32"/>
      <c r="K171" s="31"/>
      <c r="L171" s="32"/>
      <c r="M171" s="31"/>
      <c r="N171" s="32"/>
      <c r="O171" s="281"/>
    </row>
    <row r="172" spans="1:15" ht="38.25">
      <c r="A172" s="279"/>
      <c r="B172" s="279"/>
      <c r="C172" s="261"/>
      <c r="D172" s="279"/>
      <c r="E172" s="107" t="s">
        <v>32</v>
      </c>
      <c r="F172" s="70">
        <f>F139+F148</f>
        <v>0</v>
      </c>
      <c r="G172" s="30"/>
      <c r="H172" s="30"/>
      <c r="I172" s="30"/>
      <c r="J172" s="30"/>
      <c r="K172" s="30"/>
      <c r="L172" s="30"/>
      <c r="M172" s="30"/>
      <c r="N172" s="30"/>
      <c r="O172" s="281"/>
    </row>
    <row r="173" spans="1:15" ht="38.25">
      <c r="A173" s="279"/>
      <c r="B173" s="279"/>
      <c r="C173" s="261"/>
      <c r="D173" s="279"/>
      <c r="E173" s="106" t="s">
        <v>33</v>
      </c>
      <c r="F173" s="70">
        <f>F140+F149</f>
        <v>0</v>
      </c>
      <c r="G173" s="35"/>
      <c r="H173" s="37"/>
      <c r="I173" s="35"/>
      <c r="J173" s="37"/>
      <c r="K173" s="35"/>
      <c r="L173" s="37"/>
      <c r="M173" s="35"/>
      <c r="N173" s="37"/>
      <c r="O173" s="281"/>
    </row>
    <row r="174" spans="1:15" ht="25.5">
      <c r="A174" s="279"/>
      <c r="B174" s="279"/>
      <c r="C174" s="261"/>
      <c r="D174" s="279"/>
      <c r="E174" s="21" t="s">
        <v>34</v>
      </c>
      <c r="F174" s="70">
        <f>F141+F150+F158+F166</f>
        <v>127.6</v>
      </c>
      <c r="G174" s="58">
        <f>G141+G150+G158+G166</f>
        <v>0</v>
      </c>
      <c r="H174" s="58">
        <f>G174/F174*100</f>
        <v>0</v>
      </c>
      <c r="I174" s="58">
        <f>I141+I150+I158+I166</f>
        <v>0</v>
      </c>
      <c r="J174" s="58">
        <f>I174/F174*100</f>
        <v>0</v>
      </c>
      <c r="K174" s="58">
        <f>K141+K150+K158+K166</f>
        <v>8</v>
      </c>
      <c r="L174" s="58">
        <f>K174/F174*100</f>
        <v>6.269592476489029</v>
      </c>
      <c r="M174" s="58">
        <f>M141+M150+M166+M158</f>
        <v>102.6</v>
      </c>
      <c r="N174" s="58">
        <f>M174/F174*100</f>
        <v>80.407523510971785</v>
      </c>
      <c r="O174" s="281"/>
    </row>
    <row r="175" spans="1:15" ht="25.5">
      <c r="A175" s="280"/>
      <c r="B175" s="280"/>
      <c r="C175" s="261"/>
      <c r="D175" s="280"/>
      <c r="E175" s="107" t="s">
        <v>35</v>
      </c>
      <c r="F175" s="70">
        <f>F142+F151</f>
        <v>0</v>
      </c>
      <c r="G175" s="41"/>
      <c r="H175" s="43"/>
      <c r="I175" s="41"/>
      <c r="J175" s="43"/>
      <c r="K175" s="41"/>
      <c r="L175" s="43"/>
      <c r="M175" s="41"/>
      <c r="N175" s="43"/>
      <c r="O175" s="281"/>
    </row>
    <row r="176" spans="1:15" ht="17.25" customHeight="1">
      <c r="A176" s="182" t="s">
        <v>127</v>
      </c>
      <c r="B176" s="183"/>
      <c r="C176" s="183"/>
      <c r="D176" s="183"/>
      <c r="E176" s="183"/>
      <c r="F176" s="183"/>
      <c r="G176" s="270"/>
      <c r="H176" s="270"/>
      <c r="I176" s="270"/>
      <c r="J176" s="270"/>
      <c r="K176" s="270"/>
      <c r="L176" s="270"/>
      <c r="M176" s="270"/>
      <c r="N176" s="270"/>
      <c r="O176" s="271"/>
    </row>
    <row r="177" spans="1:15" ht="18.75" customHeight="1">
      <c r="A177" s="182" t="s">
        <v>129</v>
      </c>
      <c r="B177" s="183"/>
      <c r="C177" s="183"/>
      <c r="D177" s="183"/>
      <c r="E177" s="183"/>
      <c r="F177" s="183"/>
      <c r="G177" s="184"/>
      <c r="H177" s="184"/>
      <c r="I177" s="184"/>
      <c r="J177" s="184"/>
      <c r="K177" s="184"/>
      <c r="L177" s="184"/>
      <c r="M177" s="184"/>
      <c r="N177" s="272"/>
      <c r="O177" s="185"/>
    </row>
    <row r="178" spans="1:15" ht="12.75" customHeight="1">
      <c r="A178" s="169" t="s">
        <v>132</v>
      </c>
      <c r="B178" s="187" t="s">
        <v>133</v>
      </c>
      <c r="C178" s="188"/>
      <c r="D178" s="189"/>
      <c r="E178" s="14" t="s">
        <v>30</v>
      </c>
      <c r="F178" s="70">
        <f t="shared" ref="F178:N178" si="18">F180+F181+F182+F183+F184</f>
        <v>4109.8999999999996</v>
      </c>
      <c r="G178" s="30">
        <f t="shared" si="18"/>
        <v>1263.8026300000001</v>
      </c>
      <c r="H178" s="30">
        <f t="shared" si="18"/>
        <v>30.750203897905067</v>
      </c>
      <c r="I178" s="30">
        <f t="shared" si="18"/>
        <v>2181.7370099999998</v>
      </c>
      <c r="J178" s="30">
        <f t="shared" si="18"/>
        <v>53.084917151268883</v>
      </c>
      <c r="K178" s="30">
        <f t="shared" si="18"/>
        <v>2941.1263199999999</v>
      </c>
      <c r="L178" s="30">
        <f t="shared" si="18"/>
        <v>71.561992262585477</v>
      </c>
      <c r="M178" s="30">
        <f t="shared" si="18"/>
        <v>3657.9784500000005</v>
      </c>
      <c r="N178" s="30">
        <f t="shared" si="18"/>
        <v>89.004074308377355</v>
      </c>
      <c r="O178" s="196"/>
    </row>
    <row r="179" spans="1:15" ht="21" customHeight="1">
      <c r="A179" s="170"/>
      <c r="B179" s="190"/>
      <c r="C179" s="191"/>
      <c r="D179" s="192"/>
      <c r="E179" s="15" t="s">
        <v>23</v>
      </c>
      <c r="F179" s="82"/>
      <c r="G179" s="38"/>
      <c r="H179" s="38"/>
      <c r="I179" s="38"/>
      <c r="J179" s="38"/>
      <c r="K179" s="38"/>
      <c r="L179" s="38"/>
      <c r="M179" s="38"/>
      <c r="N179" s="38"/>
      <c r="O179" s="197"/>
    </row>
    <row r="180" spans="1:15" ht="25.5">
      <c r="A180" s="170"/>
      <c r="B180" s="190"/>
      <c r="C180" s="191"/>
      <c r="D180" s="192"/>
      <c r="E180" s="16" t="s">
        <v>31</v>
      </c>
      <c r="F180" s="70">
        <v>0</v>
      </c>
      <c r="G180" s="30"/>
      <c r="H180" s="30"/>
      <c r="I180" s="30"/>
      <c r="J180" s="30"/>
      <c r="K180" s="30"/>
      <c r="L180" s="30"/>
      <c r="M180" s="30"/>
      <c r="N180" s="30"/>
      <c r="O180" s="197"/>
    </row>
    <row r="181" spans="1:15" ht="38.25">
      <c r="A181" s="170"/>
      <c r="B181" s="190"/>
      <c r="C181" s="191"/>
      <c r="D181" s="192"/>
      <c r="E181" s="17" t="s">
        <v>32</v>
      </c>
      <c r="F181" s="70">
        <v>0</v>
      </c>
      <c r="G181" s="30"/>
      <c r="H181" s="30"/>
      <c r="I181" s="30"/>
      <c r="J181" s="30"/>
      <c r="K181" s="30"/>
      <c r="L181" s="30"/>
      <c r="M181" s="30"/>
      <c r="N181" s="30"/>
      <c r="O181" s="197"/>
    </row>
    <row r="182" spans="1:15" ht="44.25" customHeight="1">
      <c r="A182" s="170"/>
      <c r="B182" s="190"/>
      <c r="C182" s="191"/>
      <c r="D182" s="192"/>
      <c r="E182" s="18" t="s">
        <v>33</v>
      </c>
      <c r="F182" s="70">
        <v>0</v>
      </c>
      <c r="G182" s="30"/>
      <c r="H182" s="30"/>
      <c r="I182" s="30"/>
      <c r="J182" s="30"/>
      <c r="K182" s="30"/>
      <c r="L182" s="30"/>
      <c r="M182" s="30"/>
      <c r="N182" s="30"/>
      <c r="O182" s="197"/>
    </row>
    <row r="183" spans="1:15" ht="25.5">
      <c r="A183" s="170"/>
      <c r="B183" s="190"/>
      <c r="C183" s="191"/>
      <c r="D183" s="192"/>
      <c r="E183" s="16" t="s">
        <v>34</v>
      </c>
      <c r="F183" s="70">
        <f>F190+F198+F209+F219+F230+F238+F246+F254+F262</f>
        <v>4109.8999999999996</v>
      </c>
      <c r="G183" s="58">
        <f>G190+G198+G209+G219+G230+G238+G246+G254+G262</f>
        <v>1263.8026300000001</v>
      </c>
      <c r="H183" s="58">
        <f>G183/F183*100</f>
        <v>30.750203897905067</v>
      </c>
      <c r="I183" s="58">
        <f>I190+I198+I209+I219+I230+I238+I246+I254+I262</f>
        <v>2181.7370099999998</v>
      </c>
      <c r="J183" s="58">
        <f>I183/F183*100</f>
        <v>53.084917151268883</v>
      </c>
      <c r="K183" s="58">
        <f>K190+K198+K209+K219+K230+K238+K246+K254+K262</f>
        <v>2941.1263199999999</v>
      </c>
      <c r="L183" s="58">
        <f>K183/F183*100</f>
        <v>71.561992262585477</v>
      </c>
      <c r="M183" s="58">
        <f>M190+M198+M209+M219+M230+M238+M246+M254+M262</f>
        <v>3657.9784500000005</v>
      </c>
      <c r="N183" s="58">
        <f>M183/F183%</f>
        <v>89.004074308377355</v>
      </c>
      <c r="O183" s="197"/>
    </row>
    <row r="184" spans="1:15" ht="30" customHeight="1">
      <c r="A184" s="186"/>
      <c r="B184" s="193"/>
      <c r="C184" s="194"/>
      <c r="D184" s="195"/>
      <c r="E184" s="18" t="s">
        <v>35</v>
      </c>
      <c r="F184" s="70">
        <v>0</v>
      </c>
      <c r="G184" s="30"/>
      <c r="H184" s="30"/>
      <c r="I184" s="30"/>
      <c r="J184" s="30"/>
      <c r="K184" s="30"/>
      <c r="L184" s="30"/>
      <c r="M184" s="30"/>
      <c r="N184" s="30"/>
      <c r="O184" s="198"/>
    </row>
    <row r="185" spans="1:15" ht="12.75" customHeight="1">
      <c r="A185" s="169" t="s">
        <v>56</v>
      </c>
      <c r="B185" s="222" t="s">
        <v>134</v>
      </c>
      <c r="C185" s="273" t="s">
        <v>146</v>
      </c>
      <c r="D185" s="174" t="s">
        <v>84</v>
      </c>
      <c r="E185" s="22" t="s">
        <v>30</v>
      </c>
      <c r="F185" s="85">
        <f t="shared" ref="F185:N185" si="19">F187+F188+F189+F190+F191</f>
        <v>45</v>
      </c>
      <c r="G185" s="47">
        <f t="shared" si="19"/>
        <v>0</v>
      </c>
      <c r="H185" s="47">
        <f t="shared" si="19"/>
        <v>0</v>
      </c>
      <c r="I185" s="47">
        <f t="shared" si="19"/>
        <v>0</v>
      </c>
      <c r="J185" s="47">
        <f t="shared" si="19"/>
        <v>0</v>
      </c>
      <c r="K185" s="47">
        <f t="shared" si="19"/>
        <v>0</v>
      </c>
      <c r="L185" s="47">
        <f t="shared" si="19"/>
        <v>0</v>
      </c>
      <c r="M185" s="47">
        <f t="shared" si="19"/>
        <v>0</v>
      </c>
      <c r="N185" s="47">
        <f t="shared" si="19"/>
        <v>0</v>
      </c>
      <c r="O185" s="211" t="s">
        <v>1</v>
      </c>
    </row>
    <row r="186" spans="1:15">
      <c r="A186" s="170"/>
      <c r="B186" s="223"/>
      <c r="C186" s="274"/>
      <c r="D186" s="175"/>
      <c r="E186" s="20" t="s">
        <v>23</v>
      </c>
      <c r="F186" s="84"/>
      <c r="G186" s="39"/>
      <c r="H186" s="39"/>
      <c r="I186" s="39"/>
      <c r="J186" s="39"/>
      <c r="K186" s="39"/>
      <c r="L186" s="39"/>
      <c r="M186" s="39"/>
      <c r="N186" s="40"/>
      <c r="O186" s="284"/>
    </row>
    <row r="187" spans="1:15" ht="25.5">
      <c r="A187" s="170"/>
      <c r="B187" s="223"/>
      <c r="C187" s="274"/>
      <c r="D187" s="175"/>
      <c r="E187" s="21" t="s">
        <v>31</v>
      </c>
      <c r="F187" s="70">
        <v>0</v>
      </c>
      <c r="G187" s="48"/>
      <c r="H187" s="49"/>
      <c r="I187" s="48"/>
      <c r="J187" s="49"/>
      <c r="K187" s="48"/>
      <c r="L187" s="49"/>
      <c r="M187" s="48"/>
      <c r="N187" s="49"/>
      <c r="O187" s="284"/>
    </row>
    <row r="188" spans="1:15" ht="38.25">
      <c r="A188" s="170"/>
      <c r="B188" s="223"/>
      <c r="C188" s="274"/>
      <c r="D188" s="175"/>
      <c r="E188" s="107" t="s">
        <v>32</v>
      </c>
      <c r="F188" s="70">
        <v>0</v>
      </c>
      <c r="G188" s="48"/>
      <c r="H188" s="49"/>
      <c r="I188" s="48"/>
      <c r="J188" s="49"/>
      <c r="K188" s="48"/>
      <c r="L188" s="49"/>
      <c r="M188" s="48"/>
      <c r="N188" s="49"/>
      <c r="O188" s="284"/>
    </row>
    <row r="189" spans="1:15" ht="38.25">
      <c r="A189" s="170"/>
      <c r="B189" s="223"/>
      <c r="C189" s="274"/>
      <c r="D189" s="175"/>
      <c r="E189" s="106" t="s">
        <v>33</v>
      </c>
      <c r="F189" s="70">
        <v>0</v>
      </c>
      <c r="G189" s="31"/>
      <c r="H189" s="32"/>
      <c r="I189" s="31"/>
      <c r="J189" s="32"/>
      <c r="K189" s="31"/>
      <c r="L189" s="32"/>
      <c r="M189" s="31"/>
      <c r="N189" s="32"/>
      <c r="O189" s="284"/>
    </row>
    <row r="190" spans="1:15" ht="25.5">
      <c r="A190" s="170"/>
      <c r="B190" s="223"/>
      <c r="C190" s="274"/>
      <c r="D190" s="175"/>
      <c r="E190" s="16" t="s">
        <v>34</v>
      </c>
      <c r="F190" s="70">
        <v>45</v>
      </c>
      <c r="G190" s="30">
        <v>0</v>
      </c>
      <c r="H190" s="30">
        <f>G190/F190*100</f>
        <v>0</v>
      </c>
      <c r="I190" s="30">
        <f>G190+0</f>
        <v>0</v>
      </c>
      <c r="J190" s="30">
        <f>I190/F190*1003</f>
        <v>0</v>
      </c>
      <c r="K190" s="30">
        <f>I190+0</f>
        <v>0</v>
      </c>
      <c r="L190" s="30">
        <f>K190/F190*100</f>
        <v>0</v>
      </c>
      <c r="M190" s="30">
        <f>K190+0</f>
        <v>0</v>
      </c>
      <c r="N190" s="30">
        <f>M190/F190*100</f>
        <v>0</v>
      </c>
      <c r="O190" s="284"/>
    </row>
    <row r="191" spans="1:15" ht="69" customHeight="1">
      <c r="A191" s="186"/>
      <c r="B191" s="223"/>
      <c r="C191" s="275"/>
      <c r="D191" s="215"/>
      <c r="E191" s="106" t="s">
        <v>35</v>
      </c>
      <c r="F191" s="70">
        <v>0</v>
      </c>
      <c r="G191" s="35"/>
      <c r="H191" s="37"/>
      <c r="I191" s="35"/>
      <c r="J191" s="37"/>
      <c r="K191" s="35"/>
      <c r="L191" s="37"/>
      <c r="M191" s="35"/>
      <c r="N191" s="37"/>
      <c r="O191" s="209"/>
    </row>
    <row r="192" spans="1:15" ht="12.75" customHeight="1">
      <c r="A192" s="236"/>
      <c r="B192" s="237"/>
      <c r="C192" s="237"/>
      <c r="D192" s="237"/>
      <c r="E192" s="237"/>
      <c r="F192" s="237"/>
      <c r="G192" s="237"/>
      <c r="H192" s="237"/>
      <c r="I192" s="237"/>
      <c r="J192" s="237"/>
      <c r="K192" s="237"/>
      <c r="L192" s="237"/>
      <c r="M192" s="237"/>
      <c r="N192" s="237"/>
      <c r="O192" s="238"/>
    </row>
    <row r="193" spans="1:15" ht="12.75" customHeight="1">
      <c r="A193" s="169" t="s">
        <v>57</v>
      </c>
      <c r="B193" s="222" t="s">
        <v>135</v>
      </c>
      <c r="C193" s="174" t="s">
        <v>82</v>
      </c>
      <c r="D193" s="282" t="s">
        <v>121</v>
      </c>
      <c r="E193" s="22" t="s">
        <v>30</v>
      </c>
      <c r="F193" s="85">
        <f t="shared" ref="F193:N193" si="20">F195+F196+F197+F198+F199</f>
        <v>3154.6</v>
      </c>
      <c r="G193" s="47">
        <f t="shared" si="20"/>
        <v>1233.6537000000001</v>
      </c>
      <c r="H193" s="47">
        <f t="shared" si="20"/>
        <v>39.106501616686742</v>
      </c>
      <c r="I193" s="47">
        <f t="shared" si="20"/>
        <v>2049.0654500000001</v>
      </c>
      <c r="J193" s="47">
        <f t="shared" si="20"/>
        <v>64.954842135294498</v>
      </c>
      <c r="K193" s="47">
        <f t="shared" si="20"/>
        <v>2362.1421399999999</v>
      </c>
      <c r="L193" s="47">
        <f t="shared" si="20"/>
        <v>74.879291827807009</v>
      </c>
      <c r="M193" s="47">
        <f t="shared" si="20"/>
        <v>2858.1196200000004</v>
      </c>
      <c r="N193" s="47">
        <f t="shared" si="20"/>
        <v>90.60164902047805</v>
      </c>
      <c r="O193" s="176" t="s">
        <v>2</v>
      </c>
    </row>
    <row r="194" spans="1:15">
      <c r="A194" s="170"/>
      <c r="B194" s="223"/>
      <c r="C194" s="175"/>
      <c r="D194" s="283"/>
      <c r="E194" s="20" t="s">
        <v>23</v>
      </c>
      <c r="F194" s="84"/>
      <c r="G194" s="39"/>
      <c r="H194" s="39"/>
      <c r="I194" s="39"/>
      <c r="J194" s="39"/>
      <c r="K194" s="39"/>
      <c r="L194" s="39"/>
      <c r="M194" s="39"/>
      <c r="N194" s="40"/>
      <c r="O194" s="177"/>
    </row>
    <row r="195" spans="1:15" ht="25.5">
      <c r="A195" s="170"/>
      <c r="B195" s="223"/>
      <c r="C195" s="175"/>
      <c r="D195" s="283"/>
      <c r="E195" s="21" t="s">
        <v>31</v>
      </c>
      <c r="F195" s="70">
        <v>0</v>
      </c>
      <c r="G195" s="48"/>
      <c r="H195" s="49"/>
      <c r="I195" s="48"/>
      <c r="J195" s="49"/>
      <c r="K195" s="48"/>
      <c r="L195" s="49"/>
      <c r="M195" s="48"/>
      <c r="N195" s="49"/>
      <c r="O195" s="177"/>
    </row>
    <row r="196" spans="1:15" ht="38.25">
      <c r="A196" s="170"/>
      <c r="B196" s="223"/>
      <c r="C196" s="175"/>
      <c r="D196" s="283"/>
      <c r="E196" s="107" t="s">
        <v>32</v>
      </c>
      <c r="F196" s="70">
        <v>0</v>
      </c>
      <c r="G196" s="48"/>
      <c r="H196" s="49"/>
      <c r="I196" s="48"/>
      <c r="J196" s="49"/>
      <c r="K196" s="48"/>
      <c r="L196" s="49"/>
      <c r="M196" s="48"/>
      <c r="N196" s="49"/>
      <c r="O196" s="177"/>
    </row>
    <row r="197" spans="1:15" ht="38.25">
      <c r="A197" s="170"/>
      <c r="B197" s="223"/>
      <c r="C197" s="175"/>
      <c r="D197" s="283"/>
      <c r="E197" s="106" t="s">
        <v>33</v>
      </c>
      <c r="F197" s="70">
        <v>0</v>
      </c>
      <c r="G197" s="31"/>
      <c r="H197" s="32"/>
      <c r="I197" s="31"/>
      <c r="J197" s="32"/>
      <c r="K197" s="31"/>
      <c r="L197" s="32"/>
      <c r="M197" s="31"/>
      <c r="N197" s="32"/>
      <c r="O197" s="177"/>
    </row>
    <row r="198" spans="1:15" ht="25.5">
      <c r="A198" s="170"/>
      <c r="B198" s="223"/>
      <c r="C198" s="175"/>
      <c r="D198" s="283"/>
      <c r="E198" s="16" t="s">
        <v>34</v>
      </c>
      <c r="F198" s="70">
        <v>3154.6</v>
      </c>
      <c r="G198" s="30">
        <v>1233.6537000000001</v>
      </c>
      <c r="H198" s="30">
        <f>G198/F198*100</f>
        <v>39.106501616686742</v>
      </c>
      <c r="I198" s="30">
        <f>G198+815.41175</f>
        <v>2049.0654500000001</v>
      </c>
      <c r="J198" s="30">
        <f>I198/F198*100</f>
        <v>64.954842135294498</v>
      </c>
      <c r="K198" s="30">
        <f>I198+313.07669</f>
        <v>2362.1421399999999</v>
      </c>
      <c r="L198" s="30">
        <f>K198/F198*100</f>
        <v>74.879291827807009</v>
      </c>
      <c r="M198" s="30">
        <f>K198+500.01972-4.07224+0.03</f>
        <v>2858.1196200000004</v>
      </c>
      <c r="N198" s="30">
        <f>M198/F198*100</f>
        <v>90.60164902047805</v>
      </c>
      <c r="O198" s="177"/>
    </row>
    <row r="199" spans="1:15" ht="25.5">
      <c r="A199" s="170"/>
      <c r="B199" s="249"/>
      <c r="C199" s="175"/>
      <c r="D199" s="283"/>
      <c r="E199" s="107" t="s">
        <v>35</v>
      </c>
      <c r="F199" s="83">
        <v>0</v>
      </c>
      <c r="G199" s="61"/>
      <c r="H199" s="43"/>
      <c r="I199" s="61"/>
      <c r="J199" s="43"/>
      <c r="K199" s="61"/>
      <c r="L199" s="43"/>
      <c r="M199" s="61"/>
      <c r="N199" s="43"/>
      <c r="O199" s="248"/>
    </row>
    <row r="200" spans="1:15" s="90" customFormat="1" ht="51" customHeight="1">
      <c r="A200" s="285" t="s">
        <v>188</v>
      </c>
      <c r="B200" s="286"/>
      <c r="C200" s="286"/>
      <c r="D200" s="286"/>
      <c r="E200" s="286"/>
      <c r="F200" s="286"/>
      <c r="G200" s="286"/>
      <c r="H200" s="286"/>
      <c r="I200" s="286"/>
      <c r="J200" s="286"/>
      <c r="K200" s="286"/>
      <c r="L200" s="286"/>
      <c r="M200" s="286"/>
      <c r="N200" s="286"/>
      <c r="O200" s="287"/>
    </row>
    <row r="201" spans="1:15" s="92" customFormat="1" ht="39" customHeight="1">
      <c r="A201" s="288" t="s">
        <v>193</v>
      </c>
      <c r="B201" s="289"/>
      <c r="C201" s="289"/>
      <c r="D201" s="289"/>
      <c r="E201" s="289"/>
      <c r="F201" s="289"/>
      <c r="G201" s="289"/>
      <c r="H201" s="289"/>
      <c r="I201" s="289"/>
      <c r="J201" s="289"/>
      <c r="K201" s="289"/>
      <c r="L201" s="289"/>
      <c r="M201" s="289"/>
      <c r="N201" s="289"/>
      <c r="O201" s="290"/>
    </row>
    <row r="202" spans="1:15" s="92" customFormat="1" ht="38.25" customHeight="1">
      <c r="A202" s="288" t="s">
        <v>202</v>
      </c>
      <c r="B202" s="289"/>
      <c r="C202" s="289"/>
      <c r="D202" s="289"/>
      <c r="E202" s="289"/>
      <c r="F202" s="289"/>
      <c r="G202" s="289"/>
      <c r="H202" s="289"/>
      <c r="I202" s="289"/>
      <c r="J202" s="289"/>
      <c r="K202" s="289"/>
      <c r="L202" s="289"/>
      <c r="M202" s="289"/>
      <c r="N202" s="289"/>
      <c r="O202" s="290"/>
    </row>
    <row r="203" spans="1:15" s="92" customFormat="1" ht="38.25" customHeight="1">
      <c r="A203" s="291" t="s">
        <v>229</v>
      </c>
      <c r="B203" s="292"/>
      <c r="C203" s="292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3"/>
    </row>
    <row r="204" spans="1:15" ht="12.75" customHeight="1">
      <c r="A204" s="207" t="s">
        <v>58</v>
      </c>
      <c r="B204" s="294" t="s">
        <v>136</v>
      </c>
      <c r="C204" s="175" t="s">
        <v>5</v>
      </c>
      <c r="D204" s="283" t="s">
        <v>230</v>
      </c>
      <c r="E204" s="64" t="s">
        <v>30</v>
      </c>
      <c r="F204" s="85">
        <f t="shared" ref="F204:N204" si="21">F206+F207+F208+F209+F210</f>
        <v>497.6</v>
      </c>
      <c r="G204" s="47">
        <f t="shared" si="21"/>
        <v>12.643520000000001</v>
      </c>
      <c r="H204" s="47">
        <f t="shared" si="21"/>
        <v>2.5409003215434085</v>
      </c>
      <c r="I204" s="47">
        <f t="shared" si="21"/>
        <v>59.999990000000004</v>
      </c>
      <c r="J204" s="47">
        <f t="shared" si="21"/>
        <v>12.057875803858522</v>
      </c>
      <c r="K204" s="47">
        <f t="shared" si="21"/>
        <v>317.64799000000005</v>
      </c>
      <c r="L204" s="47">
        <f t="shared" si="21"/>
        <v>63.836010852090041</v>
      </c>
      <c r="M204" s="47">
        <f t="shared" si="21"/>
        <v>497.59899000000007</v>
      </c>
      <c r="N204" s="47">
        <f t="shared" si="21"/>
        <v>99.999797025723481</v>
      </c>
      <c r="O204" s="284"/>
    </row>
    <row r="205" spans="1:15">
      <c r="A205" s="170"/>
      <c r="B205" s="223"/>
      <c r="C205" s="175"/>
      <c r="D205" s="283"/>
      <c r="E205" s="20" t="s">
        <v>23</v>
      </c>
      <c r="F205" s="84"/>
      <c r="G205" s="39"/>
      <c r="H205" s="39"/>
      <c r="I205" s="39"/>
      <c r="J205" s="39"/>
      <c r="K205" s="39"/>
      <c r="L205" s="39"/>
      <c r="M205" s="39"/>
      <c r="N205" s="40"/>
      <c r="O205" s="284"/>
    </row>
    <row r="206" spans="1:15" ht="25.5">
      <c r="A206" s="170"/>
      <c r="B206" s="223"/>
      <c r="C206" s="175"/>
      <c r="D206" s="283"/>
      <c r="E206" s="21" t="s">
        <v>31</v>
      </c>
      <c r="F206" s="70">
        <v>0</v>
      </c>
      <c r="G206" s="48"/>
      <c r="H206" s="49"/>
      <c r="I206" s="48"/>
      <c r="J206" s="49"/>
      <c r="K206" s="48"/>
      <c r="L206" s="49"/>
      <c r="M206" s="48"/>
      <c r="N206" s="49"/>
      <c r="O206" s="284"/>
    </row>
    <row r="207" spans="1:15" ht="38.25">
      <c r="A207" s="170"/>
      <c r="B207" s="223"/>
      <c r="C207" s="175"/>
      <c r="D207" s="283"/>
      <c r="E207" s="107" t="s">
        <v>32</v>
      </c>
      <c r="F207" s="70">
        <v>0</v>
      </c>
      <c r="G207" s="48"/>
      <c r="H207" s="49"/>
      <c r="I207" s="48"/>
      <c r="J207" s="49"/>
      <c r="K207" s="48"/>
      <c r="L207" s="49"/>
      <c r="M207" s="48"/>
      <c r="N207" s="49"/>
      <c r="O207" s="284"/>
    </row>
    <row r="208" spans="1:15" ht="38.25">
      <c r="A208" s="170"/>
      <c r="B208" s="223"/>
      <c r="C208" s="175"/>
      <c r="D208" s="283"/>
      <c r="E208" s="106" t="s">
        <v>33</v>
      </c>
      <c r="F208" s="70">
        <v>0</v>
      </c>
      <c r="G208" s="31"/>
      <c r="H208" s="32"/>
      <c r="I208" s="31"/>
      <c r="J208" s="32"/>
      <c r="K208" s="31"/>
      <c r="L208" s="32"/>
      <c r="M208" s="31"/>
      <c r="N208" s="32"/>
      <c r="O208" s="284"/>
    </row>
    <row r="209" spans="1:15" ht="25.5">
      <c r="A209" s="170"/>
      <c r="B209" s="223"/>
      <c r="C209" s="175"/>
      <c r="D209" s="283"/>
      <c r="E209" s="16" t="s">
        <v>34</v>
      </c>
      <c r="F209" s="70">
        <v>497.6</v>
      </c>
      <c r="G209" s="30">
        <v>12.643520000000001</v>
      </c>
      <c r="H209" s="30">
        <f>G209/F209*100</f>
        <v>2.5409003215434085</v>
      </c>
      <c r="I209" s="30">
        <f>G209+47.35647</f>
        <v>59.999990000000004</v>
      </c>
      <c r="J209" s="30">
        <f>I209/F209*100</f>
        <v>12.057875803858522</v>
      </c>
      <c r="K209" s="30">
        <f>I209+257.648</f>
        <v>317.64799000000005</v>
      </c>
      <c r="L209" s="30">
        <f>K209/F209*100</f>
        <v>63.836010852090041</v>
      </c>
      <c r="M209" s="58">
        <f>K209+179.951</f>
        <v>497.59899000000007</v>
      </c>
      <c r="N209" s="70">
        <f>M209/F209*100</f>
        <v>99.999797025723481</v>
      </c>
      <c r="O209" s="284"/>
    </row>
    <row r="210" spans="1:15" ht="25.5">
      <c r="A210" s="170"/>
      <c r="B210" s="249"/>
      <c r="C210" s="175"/>
      <c r="D210" s="283"/>
      <c r="E210" s="107" t="s">
        <v>35</v>
      </c>
      <c r="F210" s="83">
        <v>0</v>
      </c>
      <c r="G210" s="61"/>
      <c r="H210" s="43"/>
      <c r="I210" s="61"/>
      <c r="J210" s="43"/>
      <c r="K210" s="61"/>
      <c r="L210" s="43"/>
      <c r="M210" s="61"/>
      <c r="N210" s="43"/>
      <c r="O210" s="284"/>
    </row>
    <row r="211" spans="1:15" ht="15.75" customHeight="1">
      <c r="A211" s="298" t="s">
        <v>194</v>
      </c>
      <c r="B211" s="299"/>
      <c r="C211" s="299"/>
      <c r="D211" s="299"/>
      <c r="E211" s="299"/>
      <c r="F211" s="299"/>
      <c r="G211" s="299"/>
      <c r="H211" s="299"/>
      <c r="I211" s="299"/>
      <c r="J211" s="299"/>
      <c r="K211" s="299"/>
      <c r="L211" s="299"/>
      <c r="M211" s="299"/>
      <c r="N211" s="299"/>
      <c r="O211" s="300"/>
    </row>
    <row r="212" spans="1:15" s="89" customFormat="1" ht="26.25" customHeight="1">
      <c r="A212" s="304" t="s">
        <v>203</v>
      </c>
      <c r="B212" s="305"/>
      <c r="C212" s="305"/>
      <c r="D212" s="305"/>
      <c r="E212" s="305"/>
      <c r="F212" s="305"/>
      <c r="G212" s="305"/>
      <c r="H212" s="305"/>
      <c r="I212" s="305"/>
      <c r="J212" s="305"/>
      <c r="K212" s="305"/>
      <c r="L212" s="305"/>
      <c r="M212" s="305"/>
      <c r="N212" s="305"/>
      <c r="O212" s="306"/>
    </row>
    <row r="213" spans="1:15" s="89" customFormat="1" ht="44.25" customHeight="1">
      <c r="A213" s="301" t="s">
        <v>231</v>
      </c>
      <c r="B213" s="302"/>
      <c r="C213" s="302"/>
      <c r="D213" s="302"/>
      <c r="E213" s="302"/>
      <c r="F213" s="302"/>
      <c r="G213" s="302"/>
      <c r="H213" s="302"/>
      <c r="I213" s="302"/>
      <c r="J213" s="302"/>
      <c r="K213" s="302"/>
      <c r="L213" s="302"/>
      <c r="M213" s="302"/>
      <c r="N213" s="302"/>
      <c r="O213" s="303"/>
    </row>
    <row r="214" spans="1:15" ht="12.75" customHeight="1">
      <c r="A214" s="207" t="s">
        <v>59</v>
      </c>
      <c r="B214" s="294" t="s">
        <v>137</v>
      </c>
      <c r="C214" s="175" t="s">
        <v>82</v>
      </c>
      <c r="D214" s="274" t="s">
        <v>235</v>
      </c>
      <c r="E214" s="64" t="s">
        <v>30</v>
      </c>
      <c r="F214" s="85">
        <f t="shared" ref="F214:N214" si="22">F216+F217+F218+F219+F220</f>
        <v>378.5</v>
      </c>
      <c r="G214" s="47">
        <f t="shared" si="22"/>
        <v>11.05</v>
      </c>
      <c r="H214" s="47">
        <f t="shared" si="22"/>
        <v>2.9194187582562749</v>
      </c>
      <c r="I214" s="47">
        <f t="shared" si="22"/>
        <v>59.709999999999994</v>
      </c>
      <c r="J214" s="47">
        <f t="shared" si="22"/>
        <v>15.775429326287977</v>
      </c>
      <c r="K214" s="47">
        <f t="shared" si="22"/>
        <v>241.62</v>
      </c>
      <c r="L214" s="47">
        <f t="shared" si="22"/>
        <v>63.836195508586528</v>
      </c>
      <c r="M214" s="47">
        <f t="shared" si="22"/>
        <v>276.31</v>
      </c>
      <c r="N214" s="47">
        <f t="shared" si="22"/>
        <v>73.001321003963014</v>
      </c>
      <c r="O214" s="176" t="s">
        <v>2</v>
      </c>
    </row>
    <row r="215" spans="1:15">
      <c r="A215" s="170"/>
      <c r="B215" s="223"/>
      <c r="C215" s="175"/>
      <c r="D215" s="274"/>
      <c r="E215" s="20" t="s">
        <v>23</v>
      </c>
      <c r="F215" s="84"/>
      <c r="G215" s="39"/>
      <c r="H215" s="39"/>
      <c r="I215" s="39"/>
      <c r="J215" s="39"/>
      <c r="K215" s="39"/>
      <c r="L215" s="39"/>
      <c r="M215" s="39"/>
      <c r="N215" s="40"/>
      <c r="O215" s="177"/>
    </row>
    <row r="216" spans="1:15" ht="25.5">
      <c r="A216" s="170"/>
      <c r="B216" s="223"/>
      <c r="C216" s="175"/>
      <c r="D216" s="274"/>
      <c r="E216" s="21" t="s">
        <v>31</v>
      </c>
      <c r="F216" s="70">
        <v>0</v>
      </c>
      <c r="G216" s="48"/>
      <c r="H216" s="49"/>
      <c r="I216" s="48"/>
      <c r="J216" s="49"/>
      <c r="K216" s="48"/>
      <c r="L216" s="49"/>
      <c r="M216" s="48"/>
      <c r="N216" s="49"/>
      <c r="O216" s="177"/>
    </row>
    <row r="217" spans="1:15" ht="38.25">
      <c r="A217" s="170"/>
      <c r="B217" s="223"/>
      <c r="C217" s="175"/>
      <c r="D217" s="274"/>
      <c r="E217" s="107" t="s">
        <v>32</v>
      </c>
      <c r="F217" s="70">
        <v>0</v>
      </c>
      <c r="G217" s="48"/>
      <c r="H217" s="49"/>
      <c r="I217" s="48"/>
      <c r="J217" s="49"/>
      <c r="K217" s="48"/>
      <c r="L217" s="49"/>
      <c r="M217" s="48"/>
      <c r="N217" s="49"/>
      <c r="O217" s="177"/>
    </row>
    <row r="218" spans="1:15" ht="38.25">
      <c r="A218" s="170"/>
      <c r="B218" s="223"/>
      <c r="C218" s="175"/>
      <c r="D218" s="274"/>
      <c r="E218" s="106" t="s">
        <v>33</v>
      </c>
      <c r="F218" s="70">
        <v>0</v>
      </c>
      <c r="G218" s="31"/>
      <c r="H218" s="32"/>
      <c r="I218" s="31"/>
      <c r="J218" s="32"/>
      <c r="K218" s="31"/>
      <c r="L218" s="32"/>
      <c r="M218" s="31"/>
      <c r="N218" s="32"/>
      <c r="O218" s="177"/>
    </row>
    <row r="219" spans="1:15" ht="25.5">
      <c r="A219" s="170"/>
      <c r="B219" s="223"/>
      <c r="C219" s="175"/>
      <c r="D219" s="274"/>
      <c r="E219" s="21" t="s">
        <v>34</v>
      </c>
      <c r="F219" s="70">
        <v>378.5</v>
      </c>
      <c r="G219" s="30">
        <v>11.05</v>
      </c>
      <c r="H219" s="30">
        <f>G219/F219*100</f>
        <v>2.9194187582562749</v>
      </c>
      <c r="I219" s="30">
        <f>G219+48.66</f>
        <v>59.709999999999994</v>
      </c>
      <c r="J219" s="30">
        <f>I219/F219*100</f>
        <v>15.775429326287977</v>
      </c>
      <c r="K219" s="30">
        <f>I219+181.91</f>
        <v>241.62</v>
      </c>
      <c r="L219" s="30">
        <f>K219/F219*100</f>
        <v>63.836195508586528</v>
      </c>
      <c r="M219" s="30">
        <f>K219+34.69</f>
        <v>276.31</v>
      </c>
      <c r="N219" s="30">
        <f>M219/F219*100</f>
        <v>73.001321003963014</v>
      </c>
      <c r="O219" s="177"/>
    </row>
    <row r="220" spans="1:15" ht="25.5">
      <c r="A220" s="170"/>
      <c r="B220" s="249"/>
      <c r="C220" s="175"/>
      <c r="D220" s="274"/>
      <c r="E220" s="111" t="s">
        <v>35</v>
      </c>
      <c r="F220" s="83">
        <v>0</v>
      </c>
      <c r="G220" s="61"/>
      <c r="H220" s="43"/>
      <c r="I220" s="61"/>
      <c r="J220" s="43"/>
      <c r="K220" s="61"/>
      <c r="L220" s="43"/>
      <c r="M220" s="61"/>
      <c r="N220" s="43"/>
      <c r="O220" s="248"/>
    </row>
    <row r="221" spans="1:15" ht="15.75" customHeight="1">
      <c r="A221" s="307" t="s">
        <v>232</v>
      </c>
      <c r="B221" s="308"/>
      <c r="C221" s="308"/>
      <c r="D221" s="308"/>
      <c r="E221" s="308"/>
      <c r="F221" s="308"/>
      <c r="G221" s="308"/>
      <c r="H221" s="308"/>
      <c r="I221" s="308"/>
      <c r="J221" s="308"/>
      <c r="K221" s="308"/>
      <c r="L221" s="308"/>
      <c r="M221" s="308"/>
      <c r="N221" s="308"/>
      <c r="O221" s="309"/>
    </row>
    <row r="222" spans="1:15" ht="27.75" customHeight="1">
      <c r="A222" s="310" t="s">
        <v>233</v>
      </c>
      <c r="B222" s="311"/>
      <c r="C222" s="311"/>
      <c r="D222" s="311"/>
      <c r="E222" s="311"/>
      <c r="F222" s="311"/>
      <c r="G222" s="311"/>
      <c r="H222" s="311"/>
      <c r="I222" s="311"/>
      <c r="J222" s="311"/>
      <c r="K222" s="311"/>
      <c r="L222" s="311"/>
      <c r="M222" s="311"/>
      <c r="N222" s="311"/>
      <c r="O222" s="312"/>
    </row>
    <row r="223" spans="1:15" ht="29.25" customHeight="1">
      <c r="A223" s="310" t="s">
        <v>234</v>
      </c>
      <c r="B223" s="311"/>
      <c r="C223" s="311"/>
      <c r="D223" s="311"/>
      <c r="E223" s="311"/>
      <c r="F223" s="311"/>
      <c r="G223" s="311"/>
      <c r="H223" s="311"/>
      <c r="I223" s="311"/>
      <c r="J223" s="311"/>
      <c r="K223" s="311"/>
      <c r="L223" s="311"/>
      <c r="M223" s="311"/>
      <c r="N223" s="311"/>
      <c r="O223" s="312"/>
    </row>
    <row r="224" spans="1:15" ht="28.5" customHeight="1">
      <c r="A224" s="295" t="s">
        <v>240</v>
      </c>
      <c r="B224" s="296"/>
      <c r="C224" s="296"/>
      <c r="D224" s="296"/>
      <c r="E224" s="296"/>
      <c r="F224" s="296"/>
      <c r="G224" s="296"/>
      <c r="H224" s="296"/>
      <c r="I224" s="296"/>
      <c r="J224" s="296"/>
      <c r="K224" s="296"/>
      <c r="L224" s="296"/>
      <c r="M224" s="296"/>
      <c r="N224" s="296"/>
      <c r="O224" s="297"/>
    </row>
    <row r="225" spans="1:15" ht="12.75" customHeight="1">
      <c r="A225" s="207" t="s">
        <v>60</v>
      </c>
      <c r="B225" s="294" t="s">
        <v>61</v>
      </c>
      <c r="C225" s="175" t="s">
        <v>146</v>
      </c>
      <c r="D225" s="175" t="s">
        <v>84</v>
      </c>
      <c r="E225" s="64" t="s">
        <v>30</v>
      </c>
      <c r="F225" s="85">
        <f t="shared" ref="F225:N225" si="23">F227+F228+F229+F230+F231</f>
        <v>0</v>
      </c>
      <c r="G225" s="47">
        <f t="shared" si="23"/>
        <v>0</v>
      </c>
      <c r="H225" s="47">
        <f t="shared" si="23"/>
        <v>0</v>
      </c>
      <c r="I225" s="47">
        <f t="shared" si="23"/>
        <v>0</v>
      </c>
      <c r="J225" s="47">
        <f t="shared" si="23"/>
        <v>0</v>
      </c>
      <c r="K225" s="47">
        <f t="shared" si="23"/>
        <v>0</v>
      </c>
      <c r="L225" s="47">
        <f t="shared" si="23"/>
        <v>0</v>
      </c>
      <c r="M225" s="47">
        <f t="shared" si="23"/>
        <v>0</v>
      </c>
      <c r="N225" s="47">
        <f t="shared" si="23"/>
        <v>0</v>
      </c>
      <c r="O225" s="284"/>
    </row>
    <row r="226" spans="1:15">
      <c r="A226" s="170"/>
      <c r="B226" s="223"/>
      <c r="C226" s="175"/>
      <c r="D226" s="175"/>
      <c r="E226" s="20" t="s">
        <v>23</v>
      </c>
      <c r="F226" s="84"/>
      <c r="G226" s="39"/>
      <c r="H226" s="39"/>
      <c r="I226" s="39"/>
      <c r="J226" s="39"/>
      <c r="K226" s="39"/>
      <c r="L226" s="39"/>
      <c r="M226" s="39"/>
      <c r="N226" s="40"/>
      <c r="O226" s="284"/>
    </row>
    <row r="227" spans="1:15" ht="25.5">
      <c r="A227" s="170"/>
      <c r="B227" s="223"/>
      <c r="C227" s="175"/>
      <c r="D227" s="175"/>
      <c r="E227" s="21" t="s">
        <v>31</v>
      </c>
      <c r="F227" s="70">
        <v>0</v>
      </c>
      <c r="G227" s="48"/>
      <c r="H227" s="49"/>
      <c r="I227" s="48"/>
      <c r="J227" s="49"/>
      <c r="K227" s="48"/>
      <c r="L227" s="49"/>
      <c r="M227" s="48"/>
      <c r="N227" s="49"/>
      <c r="O227" s="284"/>
    </row>
    <row r="228" spans="1:15" ht="38.25">
      <c r="A228" s="170"/>
      <c r="B228" s="223"/>
      <c r="C228" s="175"/>
      <c r="D228" s="175"/>
      <c r="E228" s="107" t="s">
        <v>32</v>
      </c>
      <c r="F228" s="70">
        <v>0</v>
      </c>
      <c r="G228" s="48"/>
      <c r="H228" s="49"/>
      <c r="I228" s="48"/>
      <c r="J228" s="49"/>
      <c r="K228" s="48"/>
      <c r="L228" s="49"/>
      <c r="M228" s="48"/>
      <c r="N228" s="49"/>
      <c r="O228" s="284"/>
    </row>
    <row r="229" spans="1:15" ht="38.25">
      <c r="A229" s="170"/>
      <c r="B229" s="223"/>
      <c r="C229" s="175"/>
      <c r="D229" s="175"/>
      <c r="E229" s="106" t="s">
        <v>33</v>
      </c>
      <c r="F229" s="70">
        <v>0</v>
      </c>
      <c r="G229" s="31"/>
      <c r="H229" s="32"/>
      <c r="I229" s="31"/>
      <c r="J229" s="32"/>
      <c r="K229" s="31"/>
      <c r="L229" s="32"/>
      <c r="M229" s="31"/>
      <c r="N229" s="32"/>
      <c r="O229" s="284"/>
    </row>
    <row r="230" spans="1:15" ht="25.5">
      <c r="A230" s="170"/>
      <c r="B230" s="223"/>
      <c r="C230" s="175"/>
      <c r="D230" s="175"/>
      <c r="E230" s="21" t="s">
        <v>34</v>
      </c>
      <c r="F230" s="70">
        <v>0</v>
      </c>
      <c r="G230" s="30">
        <v>0</v>
      </c>
      <c r="H230" s="30">
        <v>0</v>
      </c>
      <c r="I230" s="30">
        <f>G230+0</f>
        <v>0</v>
      </c>
      <c r="J230" s="30">
        <v>0</v>
      </c>
      <c r="K230" s="30">
        <f>I230+0</f>
        <v>0</v>
      </c>
      <c r="L230" s="30">
        <v>0</v>
      </c>
      <c r="M230" s="30">
        <f>K230+0</f>
        <v>0</v>
      </c>
      <c r="N230" s="30">
        <v>0</v>
      </c>
      <c r="O230" s="284"/>
    </row>
    <row r="231" spans="1:15" ht="25.5">
      <c r="A231" s="186"/>
      <c r="B231" s="223"/>
      <c r="C231" s="215"/>
      <c r="D231" s="215"/>
      <c r="E231" s="106" t="s">
        <v>35</v>
      </c>
      <c r="F231" s="70">
        <v>0</v>
      </c>
      <c r="G231" s="35"/>
      <c r="H231" s="37"/>
      <c r="I231" s="35"/>
      <c r="J231" s="37"/>
      <c r="K231" s="35"/>
      <c r="L231" s="37"/>
      <c r="M231" s="35"/>
      <c r="N231" s="37"/>
      <c r="O231" s="209"/>
    </row>
    <row r="232" spans="1:15" ht="15.75" customHeight="1">
      <c r="A232" s="255"/>
      <c r="B232" s="316"/>
      <c r="C232" s="316"/>
      <c r="D232" s="316"/>
      <c r="E232" s="316"/>
      <c r="F232" s="316"/>
      <c r="G232" s="316"/>
      <c r="H232" s="316"/>
      <c r="I232" s="316"/>
      <c r="J232" s="316"/>
      <c r="K232" s="316"/>
      <c r="L232" s="316"/>
      <c r="M232" s="316"/>
      <c r="N232" s="316"/>
      <c r="O232" s="317"/>
    </row>
    <row r="233" spans="1:15" ht="12.75" customHeight="1">
      <c r="A233" s="169" t="s">
        <v>78</v>
      </c>
      <c r="B233" s="222" t="s">
        <v>92</v>
      </c>
      <c r="C233" s="174" t="s">
        <v>84</v>
      </c>
      <c r="D233" s="174" t="s">
        <v>84</v>
      </c>
      <c r="E233" s="22" t="s">
        <v>30</v>
      </c>
      <c r="F233" s="85">
        <f t="shared" ref="F233:N233" si="24">F235+F236+F237+F238+F239</f>
        <v>0</v>
      </c>
      <c r="G233" s="47">
        <f t="shared" si="24"/>
        <v>0</v>
      </c>
      <c r="H233" s="47">
        <f t="shared" si="24"/>
        <v>0</v>
      </c>
      <c r="I233" s="47">
        <f t="shared" si="24"/>
        <v>0</v>
      </c>
      <c r="J233" s="47">
        <f t="shared" si="24"/>
        <v>0</v>
      </c>
      <c r="K233" s="47">
        <f t="shared" si="24"/>
        <v>0</v>
      </c>
      <c r="L233" s="47">
        <f t="shared" si="24"/>
        <v>0</v>
      </c>
      <c r="M233" s="47">
        <f t="shared" si="24"/>
        <v>0</v>
      </c>
      <c r="N233" s="47">
        <f t="shared" si="24"/>
        <v>0</v>
      </c>
      <c r="O233" s="210"/>
    </row>
    <row r="234" spans="1:15">
      <c r="A234" s="170"/>
      <c r="B234" s="223"/>
      <c r="C234" s="175"/>
      <c r="D234" s="175"/>
      <c r="E234" s="20" t="s">
        <v>23</v>
      </c>
      <c r="F234" s="84"/>
      <c r="G234" s="39"/>
      <c r="H234" s="39"/>
      <c r="I234" s="39"/>
      <c r="J234" s="39"/>
      <c r="K234" s="39"/>
      <c r="L234" s="39"/>
      <c r="M234" s="39"/>
      <c r="N234" s="40"/>
      <c r="O234" s="210"/>
    </row>
    <row r="235" spans="1:15" ht="25.5">
      <c r="A235" s="170"/>
      <c r="B235" s="223"/>
      <c r="C235" s="175"/>
      <c r="D235" s="175"/>
      <c r="E235" s="21" t="s">
        <v>31</v>
      </c>
      <c r="F235" s="70">
        <v>0</v>
      </c>
      <c r="G235" s="48"/>
      <c r="H235" s="49"/>
      <c r="I235" s="48"/>
      <c r="J235" s="49"/>
      <c r="K235" s="48"/>
      <c r="L235" s="49"/>
      <c r="M235" s="48"/>
      <c r="N235" s="49"/>
      <c r="O235" s="210"/>
    </row>
    <row r="236" spans="1:15" ht="38.25">
      <c r="A236" s="170"/>
      <c r="B236" s="223"/>
      <c r="C236" s="175"/>
      <c r="D236" s="175"/>
      <c r="E236" s="107" t="s">
        <v>32</v>
      </c>
      <c r="F236" s="70">
        <v>0</v>
      </c>
      <c r="G236" s="48"/>
      <c r="H236" s="49"/>
      <c r="I236" s="48"/>
      <c r="J236" s="49"/>
      <c r="K236" s="48"/>
      <c r="L236" s="49"/>
      <c r="M236" s="48"/>
      <c r="N236" s="49"/>
      <c r="O236" s="210"/>
    </row>
    <row r="237" spans="1:15" ht="38.25">
      <c r="A237" s="170"/>
      <c r="B237" s="223"/>
      <c r="C237" s="175"/>
      <c r="D237" s="175"/>
      <c r="E237" s="106" t="s">
        <v>33</v>
      </c>
      <c r="F237" s="70">
        <v>0</v>
      </c>
      <c r="G237" s="31"/>
      <c r="H237" s="32"/>
      <c r="I237" s="31"/>
      <c r="J237" s="32"/>
      <c r="K237" s="31"/>
      <c r="L237" s="32"/>
      <c r="M237" s="31"/>
      <c r="N237" s="32"/>
      <c r="O237" s="210"/>
    </row>
    <row r="238" spans="1:15" ht="25.5">
      <c r="A238" s="170"/>
      <c r="B238" s="223"/>
      <c r="C238" s="175"/>
      <c r="D238" s="175"/>
      <c r="E238" s="21" t="s">
        <v>34</v>
      </c>
      <c r="F238" s="70">
        <v>0</v>
      </c>
      <c r="G238" s="30">
        <v>0</v>
      </c>
      <c r="H238" s="30">
        <v>0</v>
      </c>
      <c r="I238" s="30">
        <f>G238+0</f>
        <v>0</v>
      </c>
      <c r="J238" s="30">
        <v>0</v>
      </c>
      <c r="K238" s="30">
        <f>I238+0</f>
        <v>0</v>
      </c>
      <c r="L238" s="30">
        <v>0</v>
      </c>
      <c r="M238" s="30">
        <f>K238+0</f>
        <v>0</v>
      </c>
      <c r="N238" s="30">
        <v>0</v>
      </c>
      <c r="O238" s="210"/>
    </row>
    <row r="239" spans="1:15" ht="25.5">
      <c r="A239" s="186"/>
      <c r="B239" s="223"/>
      <c r="C239" s="215"/>
      <c r="D239" s="215"/>
      <c r="E239" s="106" t="s">
        <v>35</v>
      </c>
      <c r="F239" s="70">
        <v>0</v>
      </c>
      <c r="G239" s="35"/>
      <c r="H239" s="37"/>
      <c r="I239" s="35"/>
      <c r="J239" s="37"/>
      <c r="K239" s="35"/>
      <c r="L239" s="37"/>
      <c r="M239" s="35"/>
      <c r="N239" s="37"/>
      <c r="O239" s="210"/>
    </row>
    <row r="240" spans="1:15" ht="15.75" customHeight="1">
      <c r="A240" s="313"/>
      <c r="B240" s="314"/>
      <c r="C240" s="314"/>
      <c r="D240" s="314"/>
      <c r="E240" s="314"/>
      <c r="F240" s="314"/>
      <c r="G240" s="314"/>
      <c r="H240" s="314"/>
      <c r="I240" s="314"/>
      <c r="J240" s="314"/>
      <c r="K240" s="314"/>
      <c r="L240" s="314"/>
      <c r="M240" s="314"/>
      <c r="N240" s="314"/>
      <c r="O240" s="315"/>
    </row>
    <row r="241" spans="1:15" ht="12.75" customHeight="1">
      <c r="A241" s="169" t="s">
        <v>62</v>
      </c>
      <c r="B241" s="222" t="s">
        <v>63</v>
      </c>
      <c r="C241" s="174" t="s">
        <v>84</v>
      </c>
      <c r="D241" s="174" t="s">
        <v>84</v>
      </c>
      <c r="E241" s="22" t="s">
        <v>30</v>
      </c>
      <c r="F241" s="85">
        <f t="shared" ref="F241:N241" si="25">F243+F244+F245+F246+F247</f>
        <v>0</v>
      </c>
      <c r="G241" s="47">
        <f t="shared" si="25"/>
        <v>0</v>
      </c>
      <c r="H241" s="47">
        <f t="shared" si="25"/>
        <v>0</v>
      </c>
      <c r="I241" s="47">
        <f t="shared" si="25"/>
        <v>0</v>
      </c>
      <c r="J241" s="47">
        <f t="shared" si="25"/>
        <v>0</v>
      </c>
      <c r="K241" s="47">
        <f t="shared" si="25"/>
        <v>0</v>
      </c>
      <c r="L241" s="47">
        <f t="shared" si="25"/>
        <v>0</v>
      </c>
      <c r="M241" s="47">
        <f t="shared" si="25"/>
        <v>0</v>
      </c>
      <c r="N241" s="47">
        <f t="shared" si="25"/>
        <v>0</v>
      </c>
      <c r="O241" s="211"/>
    </row>
    <row r="242" spans="1:15">
      <c r="A242" s="170"/>
      <c r="B242" s="223"/>
      <c r="C242" s="175"/>
      <c r="D242" s="175"/>
      <c r="E242" s="20" t="s">
        <v>23</v>
      </c>
      <c r="F242" s="84"/>
      <c r="G242" s="39"/>
      <c r="H242" s="39"/>
      <c r="I242" s="39"/>
      <c r="J242" s="39"/>
      <c r="K242" s="39"/>
      <c r="L242" s="39"/>
      <c r="M242" s="39"/>
      <c r="N242" s="40"/>
      <c r="O242" s="284"/>
    </row>
    <row r="243" spans="1:15" ht="25.5">
      <c r="A243" s="170"/>
      <c r="B243" s="223"/>
      <c r="C243" s="175"/>
      <c r="D243" s="175"/>
      <c r="E243" s="21" t="s">
        <v>31</v>
      </c>
      <c r="F243" s="70">
        <v>0</v>
      </c>
      <c r="G243" s="48"/>
      <c r="H243" s="49"/>
      <c r="I243" s="48"/>
      <c r="J243" s="49"/>
      <c r="K243" s="48"/>
      <c r="L243" s="49"/>
      <c r="M243" s="48"/>
      <c r="N243" s="49"/>
      <c r="O243" s="284"/>
    </row>
    <row r="244" spans="1:15" ht="38.25">
      <c r="A244" s="170"/>
      <c r="B244" s="223"/>
      <c r="C244" s="175"/>
      <c r="D244" s="175"/>
      <c r="E244" s="107" t="s">
        <v>32</v>
      </c>
      <c r="F244" s="70">
        <v>0</v>
      </c>
      <c r="G244" s="48"/>
      <c r="H244" s="49"/>
      <c r="I244" s="48"/>
      <c r="J244" s="49"/>
      <c r="K244" s="48"/>
      <c r="L244" s="49"/>
      <c r="M244" s="48"/>
      <c r="N244" s="49"/>
      <c r="O244" s="284"/>
    </row>
    <row r="245" spans="1:15" ht="38.25">
      <c r="A245" s="170"/>
      <c r="B245" s="223"/>
      <c r="C245" s="175"/>
      <c r="D245" s="175"/>
      <c r="E245" s="106" t="s">
        <v>33</v>
      </c>
      <c r="F245" s="70">
        <v>0</v>
      </c>
      <c r="G245" s="31"/>
      <c r="H245" s="32"/>
      <c r="I245" s="31"/>
      <c r="J245" s="32"/>
      <c r="K245" s="31"/>
      <c r="L245" s="32"/>
      <c r="M245" s="31"/>
      <c r="N245" s="32"/>
      <c r="O245" s="284"/>
    </row>
    <row r="246" spans="1:15" ht="25.5">
      <c r="A246" s="170"/>
      <c r="B246" s="223"/>
      <c r="C246" s="175"/>
      <c r="D246" s="175"/>
      <c r="E246" s="21" t="s">
        <v>34</v>
      </c>
      <c r="F246" s="70">
        <v>0</v>
      </c>
      <c r="G246" s="30">
        <v>0</v>
      </c>
      <c r="H246" s="30">
        <v>0</v>
      </c>
      <c r="I246" s="30">
        <f>G246+0</f>
        <v>0</v>
      </c>
      <c r="J246" s="30">
        <v>0</v>
      </c>
      <c r="K246" s="30">
        <f>I246+0</f>
        <v>0</v>
      </c>
      <c r="L246" s="30">
        <v>0</v>
      </c>
      <c r="M246" s="30">
        <f>K246+0</f>
        <v>0</v>
      </c>
      <c r="N246" s="30">
        <v>0</v>
      </c>
      <c r="O246" s="284"/>
    </row>
    <row r="247" spans="1:15" ht="25.5">
      <c r="A247" s="186"/>
      <c r="B247" s="223"/>
      <c r="C247" s="215"/>
      <c r="D247" s="215"/>
      <c r="E247" s="106" t="s">
        <v>35</v>
      </c>
      <c r="F247" s="70">
        <v>0</v>
      </c>
      <c r="G247" s="35"/>
      <c r="H247" s="37"/>
      <c r="I247" s="35"/>
      <c r="J247" s="37"/>
      <c r="K247" s="35"/>
      <c r="L247" s="37"/>
      <c r="M247" s="35"/>
      <c r="N247" s="37"/>
      <c r="O247" s="209"/>
    </row>
    <row r="248" spans="1:15" ht="15.75" customHeight="1">
      <c r="A248" s="219"/>
      <c r="B248" s="220"/>
      <c r="C248" s="220"/>
      <c r="D248" s="220"/>
      <c r="E248" s="220"/>
      <c r="F248" s="220"/>
      <c r="G248" s="220"/>
      <c r="H248" s="220"/>
      <c r="I248" s="220"/>
      <c r="J248" s="220"/>
      <c r="K248" s="220"/>
      <c r="L248" s="220"/>
      <c r="M248" s="220"/>
      <c r="N248" s="220"/>
      <c r="O248" s="221"/>
    </row>
    <row r="249" spans="1:15" ht="12.75" customHeight="1">
      <c r="A249" s="169" t="s">
        <v>64</v>
      </c>
      <c r="B249" s="222" t="s">
        <v>65</v>
      </c>
      <c r="C249" s="174" t="s">
        <v>82</v>
      </c>
      <c r="D249" s="273" t="s">
        <v>121</v>
      </c>
      <c r="E249" s="22" t="s">
        <v>30</v>
      </c>
      <c r="F249" s="85">
        <f t="shared" ref="F249:N249" si="26">F251+F252+F253+F254+F255</f>
        <v>34.200000000000003</v>
      </c>
      <c r="G249" s="47">
        <f t="shared" si="26"/>
        <v>6.4554099999999996</v>
      </c>
      <c r="H249" s="47">
        <f t="shared" si="26"/>
        <v>18.875467836257307</v>
      </c>
      <c r="I249" s="47">
        <f t="shared" si="26"/>
        <v>12.96157</v>
      </c>
      <c r="J249" s="47">
        <f t="shared" si="26"/>
        <v>37.899327485380113</v>
      </c>
      <c r="K249" s="47">
        <f t="shared" si="26"/>
        <v>19.716190000000001</v>
      </c>
      <c r="L249" s="47">
        <f t="shared" si="26"/>
        <v>57.649678362573098</v>
      </c>
      <c r="M249" s="47">
        <f t="shared" si="26"/>
        <v>25.949840000000002</v>
      </c>
      <c r="N249" s="47">
        <f t="shared" si="26"/>
        <v>75.876725146198837</v>
      </c>
      <c r="O249" s="233"/>
    </row>
    <row r="250" spans="1:15">
      <c r="A250" s="170"/>
      <c r="B250" s="223"/>
      <c r="C250" s="175"/>
      <c r="D250" s="274"/>
      <c r="E250" s="20" t="s">
        <v>23</v>
      </c>
      <c r="F250" s="84"/>
      <c r="G250" s="39"/>
      <c r="H250" s="39"/>
      <c r="I250" s="39"/>
      <c r="J250" s="39"/>
      <c r="K250" s="39"/>
      <c r="L250" s="39"/>
      <c r="M250" s="39"/>
      <c r="N250" s="40"/>
      <c r="O250" s="234"/>
    </row>
    <row r="251" spans="1:15" ht="25.5">
      <c r="A251" s="170"/>
      <c r="B251" s="223"/>
      <c r="C251" s="175"/>
      <c r="D251" s="274"/>
      <c r="E251" s="21" t="s">
        <v>31</v>
      </c>
      <c r="F251" s="70">
        <v>0</v>
      </c>
      <c r="G251" s="48"/>
      <c r="H251" s="49"/>
      <c r="I251" s="48"/>
      <c r="J251" s="49"/>
      <c r="K251" s="48"/>
      <c r="L251" s="49"/>
      <c r="M251" s="48"/>
      <c r="N251" s="49"/>
      <c r="O251" s="234"/>
    </row>
    <row r="252" spans="1:15" ht="38.25">
      <c r="A252" s="170"/>
      <c r="B252" s="223"/>
      <c r="C252" s="175"/>
      <c r="D252" s="274"/>
      <c r="E252" s="107" t="s">
        <v>32</v>
      </c>
      <c r="F252" s="70">
        <v>0</v>
      </c>
      <c r="G252" s="48"/>
      <c r="H252" s="49"/>
      <c r="I252" s="48"/>
      <c r="J252" s="49"/>
      <c r="K252" s="48"/>
      <c r="L252" s="49"/>
      <c r="M252" s="48"/>
      <c r="N252" s="49"/>
      <c r="O252" s="234"/>
    </row>
    <row r="253" spans="1:15" ht="38.25">
      <c r="A253" s="170"/>
      <c r="B253" s="223"/>
      <c r="C253" s="175"/>
      <c r="D253" s="274"/>
      <c r="E253" s="106" t="s">
        <v>33</v>
      </c>
      <c r="F253" s="70">
        <v>0</v>
      </c>
      <c r="G253" s="31"/>
      <c r="H253" s="32"/>
      <c r="I253" s="31"/>
      <c r="J253" s="32"/>
      <c r="K253" s="31"/>
      <c r="L253" s="32"/>
      <c r="M253" s="31"/>
      <c r="N253" s="32"/>
      <c r="O253" s="234"/>
    </row>
    <row r="254" spans="1:15" ht="25.5">
      <c r="A254" s="170"/>
      <c r="B254" s="223"/>
      <c r="C254" s="175"/>
      <c r="D254" s="274"/>
      <c r="E254" s="21" t="s">
        <v>34</v>
      </c>
      <c r="F254" s="70">
        <v>34.200000000000003</v>
      </c>
      <c r="G254" s="30">
        <v>6.4554099999999996</v>
      </c>
      <c r="H254" s="30">
        <f>G254/F254*100</f>
        <v>18.875467836257307</v>
      </c>
      <c r="I254" s="30">
        <f>G254+6.50616</f>
        <v>12.96157</v>
      </c>
      <c r="J254" s="30">
        <f>I254/F254*100</f>
        <v>37.899327485380113</v>
      </c>
      <c r="K254" s="30">
        <f>I254+6.75462</f>
        <v>19.716190000000001</v>
      </c>
      <c r="L254" s="30">
        <f>K254/F254*100</f>
        <v>57.649678362573098</v>
      </c>
      <c r="M254" s="30">
        <f>K254+6.23365</f>
        <v>25.949840000000002</v>
      </c>
      <c r="N254" s="30">
        <f>M254/F254*100</f>
        <v>75.876725146198837</v>
      </c>
      <c r="O254" s="234"/>
    </row>
    <row r="255" spans="1:15" ht="25.5">
      <c r="A255" s="186"/>
      <c r="B255" s="223"/>
      <c r="C255" s="215"/>
      <c r="D255" s="275"/>
      <c r="E255" s="106" t="s">
        <v>35</v>
      </c>
      <c r="F255" s="70">
        <v>0</v>
      </c>
      <c r="G255" s="35"/>
      <c r="H255" s="37"/>
      <c r="I255" s="35"/>
      <c r="J255" s="37"/>
      <c r="K255" s="35"/>
      <c r="L255" s="37"/>
      <c r="M255" s="35"/>
      <c r="N255" s="37"/>
      <c r="O255" s="235"/>
    </row>
    <row r="256" spans="1:15" s="89" customFormat="1" ht="39.75" customHeight="1">
      <c r="A256" s="212" t="s">
        <v>185</v>
      </c>
      <c r="B256" s="213"/>
      <c r="C256" s="213"/>
      <c r="D256" s="213"/>
      <c r="E256" s="213"/>
      <c r="F256" s="213"/>
      <c r="G256" s="213"/>
      <c r="H256" s="213"/>
      <c r="I256" s="213"/>
      <c r="J256" s="213"/>
      <c r="K256" s="213"/>
      <c r="L256" s="213"/>
      <c r="M256" s="213"/>
      <c r="N256" s="213"/>
      <c r="O256" s="214"/>
    </row>
    <row r="257" spans="1:15" ht="12.75" customHeight="1">
      <c r="A257" s="169" t="s">
        <v>66</v>
      </c>
      <c r="B257" s="222" t="s">
        <v>67</v>
      </c>
      <c r="C257" s="174" t="s">
        <v>84</v>
      </c>
      <c r="D257" s="174" t="s">
        <v>84</v>
      </c>
      <c r="E257" s="22" t="s">
        <v>30</v>
      </c>
      <c r="F257" s="85">
        <f t="shared" ref="F257:N257" si="27">F259+F260+F261+F262+F263</f>
        <v>0</v>
      </c>
      <c r="G257" s="47">
        <f t="shared" si="27"/>
        <v>0</v>
      </c>
      <c r="H257" s="47">
        <f t="shared" si="27"/>
        <v>0</v>
      </c>
      <c r="I257" s="47">
        <f t="shared" si="27"/>
        <v>0</v>
      </c>
      <c r="J257" s="47">
        <f t="shared" si="27"/>
        <v>0</v>
      </c>
      <c r="K257" s="47">
        <f t="shared" si="27"/>
        <v>0</v>
      </c>
      <c r="L257" s="47">
        <f t="shared" si="27"/>
        <v>0</v>
      </c>
      <c r="M257" s="47">
        <f t="shared" si="27"/>
        <v>0</v>
      </c>
      <c r="N257" s="47">
        <f t="shared" si="27"/>
        <v>0</v>
      </c>
      <c r="O257" s="211"/>
    </row>
    <row r="258" spans="1:15">
      <c r="A258" s="170"/>
      <c r="B258" s="223"/>
      <c r="C258" s="175"/>
      <c r="D258" s="175"/>
      <c r="E258" s="20" t="s">
        <v>23</v>
      </c>
      <c r="F258" s="84"/>
      <c r="G258" s="39"/>
      <c r="H258" s="39"/>
      <c r="I258" s="39"/>
      <c r="J258" s="39"/>
      <c r="K258" s="39"/>
      <c r="L258" s="39"/>
      <c r="M258" s="39"/>
      <c r="N258" s="40"/>
      <c r="O258" s="284"/>
    </row>
    <row r="259" spans="1:15" ht="25.5">
      <c r="A259" s="170"/>
      <c r="B259" s="223"/>
      <c r="C259" s="175"/>
      <c r="D259" s="175"/>
      <c r="E259" s="21" t="s">
        <v>31</v>
      </c>
      <c r="F259" s="70">
        <v>0</v>
      </c>
      <c r="G259" s="48"/>
      <c r="H259" s="49"/>
      <c r="I259" s="48"/>
      <c r="J259" s="49"/>
      <c r="K259" s="48"/>
      <c r="L259" s="49"/>
      <c r="M259" s="48"/>
      <c r="N259" s="49"/>
      <c r="O259" s="284"/>
    </row>
    <row r="260" spans="1:15" ht="38.25">
      <c r="A260" s="170"/>
      <c r="B260" s="223"/>
      <c r="C260" s="175"/>
      <c r="D260" s="175"/>
      <c r="E260" s="107" t="s">
        <v>32</v>
      </c>
      <c r="F260" s="70">
        <v>0</v>
      </c>
      <c r="G260" s="48"/>
      <c r="H260" s="49"/>
      <c r="I260" s="48"/>
      <c r="J260" s="49"/>
      <c r="K260" s="48"/>
      <c r="L260" s="49"/>
      <c r="M260" s="48"/>
      <c r="N260" s="49"/>
      <c r="O260" s="284"/>
    </row>
    <row r="261" spans="1:15" ht="38.25">
      <c r="A261" s="170"/>
      <c r="B261" s="223"/>
      <c r="C261" s="175"/>
      <c r="D261" s="175"/>
      <c r="E261" s="106" t="s">
        <v>33</v>
      </c>
      <c r="F261" s="70">
        <v>0</v>
      </c>
      <c r="G261" s="31"/>
      <c r="H261" s="32"/>
      <c r="I261" s="31"/>
      <c r="J261" s="32"/>
      <c r="K261" s="31"/>
      <c r="L261" s="32"/>
      <c r="M261" s="31"/>
      <c r="N261" s="32"/>
      <c r="O261" s="284"/>
    </row>
    <row r="262" spans="1:15" ht="25.5">
      <c r="A262" s="170"/>
      <c r="B262" s="223"/>
      <c r="C262" s="175"/>
      <c r="D262" s="175"/>
      <c r="E262" s="21" t="s">
        <v>34</v>
      </c>
      <c r="F262" s="70">
        <v>0</v>
      </c>
      <c r="G262" s="30">
        <v>0</v>
      </c>
      <c r="H262" s="30">
        <v>0</v>
      </c>
      <c r="I262" s="30">
        <f>G262+0</f>
        <v>0</v>
      </c>
      <c r="J262" s="30">
        <v>0</v>
      </c>
      <c r="K262" s="30">
        <f>I262+0</f>
        <v>0</v>
      </c>
      <c r="L262" s="30">
        <v>0</v>
      </c>
      <c r="M262" s="30">
        <f>K262+0</f>
        <v>0</v>
      </c>
      <c r="N262" s="30">
        <v>0</v>
      </c>
      <c r="O262" s="284"/>
    </row>
    <row r="263" spans="1:15" ht="25.5">
      <c r="A263" s="186"/>
      <c r="B263" s="223"/>
      <c r="C263" s="215"/>
      <c r="D263" s="215"/>
      <c r="E263" s="106" t="s">
        <v>35</v>
      </c>
      <c r="F263" s="70">
        <v>0</v>
      </c>
      <c r="G263" s="35"/>
      <c r="H263" s="37"/>
      <c r="I263" s="35"/>
      <c r="J263" s="37"/>
      <c r="K263" s="35"/>
      <c r="L263" s="37"/>
      <c r="M263" s="35"/>
      <c r="N263" s="37"/>
      <c r="O263" s="209"/>
    </row>
    <row r="264" spans="1:15" ht="15.75" customHeight="1">
      <c r="A264" s="255"/>
      <c r="B264" s="316"/>
      <c r="C264" s="316"/>
      <c r="D264" s="316"/>
      <c r="E264" s="316"/>
      <c r="F264" s="316"/>
      <c r="G264" s="316"/>
      <c r="H264" s="316"/>
      <c r="I264" s="316"/>
      <c r="J264" s="316"/>
      <c r="K264" s="316"/>
      <c r="L264" s="316"/>
      <c r="M264" s="316"/>
      <c r="N264" s="316"/>
      <c r="O264" s="317"/>
    </row>
    <row r="265" spans="1:15" ht="12.75" customHeight="1">
      <c r="A265" s="169" t="s">
        <v>138</v>
      </c>
      <c r="B265" s="187" t="s">
        <v>139</v>
      </c>
      <c r="C265" s="188"/>
      <c r="D265" s="189"/>
      <c r="E265" s="14" t="s">
        <v>30</v>
      </c>
      <c r="F265" s="70">
        <f t="shared" ref="F265:N265" si="28">F267+F268+F269+F270+F271</f>
        <v>3419.4</v>
      </c>
      <c r="G265" s="30">
        <f t="shared" si="28"/>
        <v>754.43295999999998</v>
      </c>
      <c r="H265" s="30">
        <f t="shared" si="28"/>
        <v>22.063314031701466</v>
      </c>
      <c r="I265" s="30">
        <f t="shared" si="28"/>
        <v>1818.7193900000002</v>
      </c>
      <c r="J265" s="30">
        <f t="shared" si="28"/>
        <v>53.188260805989366</v>
      </c>
      <c r="K265" s="30">
        <f t="shared" si="28"/>
        <v>2299.4853400000002</v>
      </c>
      <c r="L265" s="30">
        <f t="shared" si="28"/>
        <v>67.248211382113823</v>
      </c>
      <c r="M265" s="30">
        <f t="shared" si="28"/>
        <v>3261.6470000000004</v>
      </c>
      <c r="N265" s="30">
        <f t="shared" si="28"/>
        <v>95.386529800549809</v>
      </c>
      <c r="O265" s="196"/>
    </row>
    <row r="266" spans="1:15" ht="21" customHeight="1">
      <c r="A266" s="170"/>
      <c r="B266" s="190"/>
      <c r="C266" s="191"/>
      <c r="D266" s="192"/>
      <c r="E266" s="15" t="s">
        <v>23</v>
      </c>
      <c r="F266" s="82"/>
      <c r="G266" s="38"/>
      <c r="H266" s="38"/>
      <c r="I266" s="38"/>
      <c r="J266" s="38"/>
      <c r="K266" s="38"/>
      <c r="L266" s="38"/>
      <c r="M266" s="38"/>
      <c r="N266" s="38"/>
      <c r="O266" s="197"/>
    </row>
    <row r="267" spans="1:15" ht="25.5">
      <c r="A267" s="170"/>
      <c r="B267" s="190"/>
      <c r="C267" s="191"/>
      <c r="D267" s="192"/>
      <c r="E267" s="16" t="s">
        <v>31</v>
      </c>
      <c r="F267" s="70">
        <v>0</v>
      </c>
      <c r="G267" s="30"/>
      <c r="H267" s="30"/>
      <c r="I267" s="30"/>
      <c r="J267" s="30"/>
      <c r="K267" s="30"/>
      <c r="L267" s="30"/>
      <c r="M267" s="30"/>
      <c r="N267" s="30"/>
      <c r="O267" s="197"/>
    </row>
    <row r="268" spans="1:15" ht="38.25">
      <c r="A268" s="170"/>
      <c r="B268" s="190"/>
      <c r="C268" s="191"/>
      <c r="D268" s="192"/>
      <c r="E268" s="17" t="s">
        <v>32</v>
      </c>
      <c r="F268" s="70">
        <v>0</v>
      </c>
      <c r="G268" s="30"/>
      <c r="H268" s="30"/>
      <c r="I268" s="30"/>
      <c r="J268" s="30"/>
      <c r="K268" s="30"/>
      <c r="L268" s="30"/>
      <c r="M268" s="30"/>
      <c r="N268" s="30"/>
      <c r="O268" s="197"/>
    </row>
    <row r="269" spans="1:15" ht="44.25" customHeight="1">
      <c r="A269" s="170"/>
      <c r="B269" s="190"/>
      <c r="C269" s="191"/>
      <c r="D269" s="192"/>
      <c r="E269" s="18" t="s">
        <v>33</v>
      </c>
      <c r="F269" s="70">
        <v>0</v>
      </c>
      <c r="G269" s="30"/>
      <c r="H269" s="30"/>
      <c r="I269" s="30"/>
      <c r="J269" s="30"/>
      <c r="K269" s="30"/>
      <c r="L269" s="30"/>
      <c r="M269" s="30"/>
      <c r="N269" s="30"/>
      <c r="O269" s="197"/>
    </row>
    <row r="270" spans="1:15" ht="25.5">
      <c r="A270" s="170"/>
      <c r="B270" s="190"/>
      <c r="C270" s="191"/>
      <c r="D270" s="192"/>
      <c r="E270" s="16" t="s">
        <v>34</v>
      </c>
      <c r="F270" s="70">
        <f>F277+F285+F296+F304+F312+F320-0.1+0.1</f>
        <v>3419.4</v>
      </c>
      <c r="G270" s="58">
        <f>G277+G285+G296+G304+G312+G320</f>
        <v>754.43295999999998</v>
      </c>
      <c r="H270" s="58">
        <f>G270/F270*100</f>
        <v>22.063314031701466</v>
      </c>
      <c r="I270" s="58">
        <f>I277+I285+I296+I304+I312+I320</f>
        <v>1818.7193900000002</v>
      </c>
      <c r="J270" s="58">
        <f>I270/F270*100</f>
        <v>53.188260805989366</v>
      </c>
      <c r="K270" s="58">
        <f>K277+K285+K296+K304+K312+K320</f>
        <v>2299.4853400000002</v>
      </c>
      <c r="L270" s="58">
        <f>K270/F270*100</f>
        <v>67.248211382113823</v>
      </c>
      <c r="M270" s="58">
        <f>M277+M285+M296+M304+M312+M320</f>
        <v>3261.6470000000004</v>
      </c>
      <c r="N270" s="58">
        <f>M270/F270*100</f>
        <v>95.386529800549809</v>
      </c>
      <c r="O270" s="197"/>
    </row>
    <row r="271" spans="1:15" ht="30" customHeight="1">
      <c r="A271" s="186"/>
      <c r="B271" s="193"/>
      <c r="C271" s="194"/>
      <c r="D271" s="195"/>
      <c r="E271" s="18" t="s">
        <v>35</v>
      </c>
      <c r="F271" s="70">
        <v>0</v>
      </c>
      <c r="G271" s="30"/>
      <c r="H271" s="30"/>
      <c r="I271" s="30"/>
      <c r="J271" s="30"/>
      <c r="K271" s="30"/>
      <c r="L271" s="30"/>
      <c r="M271" s="30"/>
      <c r="N271" s="30"/>
      <c r="O271" s="198"/>
    </row>
    <row r="272" spans="1:15" ht="12.75" customHeight="1">
      <c r="A272" s="169" t="s">
        <v>141</v>
      </c>
      <c r="B272" s="222" t="s">
        <v>140</v>
      </c>
      <c r="C272" s="174" t="s">
        <v>146</v>
      </c>
      <c r="D272" s="174" t="s">
        <v>228</v>
      </c>
      <c r="E272" s="22" t="s">
        <v>30</v>
      </c>
      <c r="F272" s="85">
        <f t="shared" ref="F272:N272" si="29">F274+F275+F276+F277+F278</f>
        <v>20</v>
      </c>
      <c r="G272" s="47">
        <f t="shared" si="29"/>
        <v>0</v>
      </c>
      <c r="H272" s="47">
        <f t="shared" si="29"/>
        <v>0</v>
      </c>
      <c r="I272" s="47">
        <f t="shared" si="29"/>
        <v>0</v>
      </c>
      <c r="J272" s="47">
        <f t="shared" si="29"/>
        <v>0</v>
      </c>
      <c r="K272" s="47">
        <f t="shared" si="29"/>
        <v>0</v>
      </c>
      <c r="L272" s="47">
        <f t="shared" si="29"/>
        <v>0</v>
      </c>
      <c r="M272" s="47">
        <f t="shared" si="29"/>
        <v>20</v>
      </c>
      <c r="N272" s="47">
        <f t="shared" si="29"/>
        <v>100</v>
      </c>
      <c r="O272" s="210"/>
    </row>
    <row r="273" spans="1:15">
      <c r="A273" s="170"/>
      <c r="B273" s="223"/>
      <c r="C273" s="175"/>
      <c r="D273" s="175"/>
      <c r="E273" s="20" t="s">
        <v>23</v>
      </c>
      <c r="F273" s="84"/>
      <c r="G273" s="39"/>
      <c r="H273" s="39"/>
      <c r="I273" s="39"/>
      <c r="J273" s="39"/>
      <c r="K273" s="39"/>
      <c r="L273" s="39"/>
      <c r="M273" s="39"/>
      <c r="N273" s="40"/>
      <c r="O273" s="210"/>
    </row>
    <row r="274" spans="1:15" ht="25.5">
      <c r="A274" s="170"/>
      <c r="B274" s="223"/>
      <c r="C274" s="175"/>
      <c r="D274" s="175"/>
      <c r="E274" s="21" t="s">
        <v>31</v>
      </c>
      <c r="F274" s="70">
        <v>0</v>
      </c>
      <c r="G274" s="48"/>
      <c r="H274" s="49"/>
      <c r="I274" s="48"/>
      <c r="J274" s="49"/>
      <c r="K274" s="48"/>
      <c r="L274" s="49"/>
      <c r="M274" s="48"/>
      <c r="N274" s="49"/>
      <c r="O274" s="210"/>
    </row>
    <row r="275" spans="1:15" ht="38.25">
      <c r="A275" s="170"/>
      <c r="B275" s="223"/>
      <c r="C275" s="175"/>
      <c r="D275" s="175"/>
      <c r="E275" s="107" t="s">
        <v>32</v>
      </c>
      <c r="F275" s="70">
        <v>0</v>
      </c>
      <c r="G275" s="48"/>
      <c r="H275" s="49"/>
      <c r="I275" s="48"/>
      <c r="J275" s="49"/>
      <c r="K275" s="48"/>
      <c r="L275" s="49"/>
      <c r="M275" s="48"/>
      <c r="N275" s="49"/>
      <c r="O275" s="210"/>
    </row>
    <row r="276" spans="1:15" ht="38.25">
      <c r="A276" s="170"/>
      <c r="B276" s="223"/>
      <c r="C276" s="175"/>
      <c r="D276" s="175"/>
      <c r="E276" s="106" t="s">
        <v>33</v>
      </c>
      <c r="F276" s="70">
        <v>0</v>
      </c>
      <c r="G276" s="31"/>
      <c r="H276" s="32"/>
      <c r="I276" s="31"/>
      <c r="J276" s="32"/>
      <c r="K276" s="31"/>
      <c r="L276" s="32"/>
      <c r="M276" s="31"/>
      <c r="N276" s="32"/>
      <c r="O276" s="210"/>
    </row>
    <row r="277" spans="1:15" ht="25.5">
      <c r="A277" s="170"/>
      <c r="B277" s="223"/>
      <c r="C277" s="175"/>
      <c r="D277" s="175"/>
      <c r="E277" s="16" t="s">
        <v>34</v>
      </c>
      <c r="F277" s="70">
        <v>20</v>
      </c>
      <c r="G277" s="30">
        <v>0</v>
      </c>
      <c r="H277" s="59">
        <v>0</v>
      </c>
      <c r="I277" s="30">
        <f>G277+0</f>
        <v>0</v>
      </c>
      <c r="J277" s="59">
        <f>I277/F277*100</f>
        <v>0</v>
      </c>
      <c r="K277" s="30">
        <f>I277+0</f>
        <v>0</v>
      </c>
      <c r="L277" s="59">
        <f>K277/F277*100</f>
        <v>0</v>
      </c>
      <c r="M277" s="70">
        <f>K277+20</f>
        <v>20</v>
      </c>
      <c r="N277" s="30">
        <f>M277/F277*100</f>
        <v>100</v>
      </c>
      <c r="O277" s="210"/>
    </row>
    <row r="278" spans="1:15" ht="69" customHeight="1">
      <c r="A278" s="186"/>
      <c r="B278" s="223"/>
      <c r="C278" s="215"/>
      <c r="D278" s="215"/>
      <c r="E278" s="106" t="s">
        <v>35</v>
      </c>
      <c r="F278" s="70">
        <v>0</v>
      </c>
      <c r="G278" s="35"/>
      <c r="H278" s="37"/>
      <c r="I278" s="35"/>
      <c r="J278" s="37"/>
      <c r="K278" s="35"/>
      <c r="L278" s="37"/>
      <c r="M278" s="35"/>
      <c r="N278" s="37"/>
      <c r="O278" s="210"/>
    </row>
    <row r="279" spans="1:15" ht="29.25" customHeight="1">
      <c r="A279" s="318" t="s">
        <v>236</v>
      </c>
      <c r="B279" s="319"/>
      <c r="C279" s="319"/>
      <c r="D279" s="319"/>
      <c r="E279" s="319"/>
      <c r="F279" s="319"/>
      <c r="G279" s="319"/>
      <c r="H279" s="319"/>
      <c r="I279" s="319"/>
      <c r="J279" s="319"/>
      <c r="K279" s="319"/>
      <c r="L279" s="319"/>
      <c r="M279" s="319"/>
      <c r="N279" s="319"/>
      <c r="O279" s="320"/>
    </row>
    <row r="280" spans="1:15" ht="12.75" customHeight="1">
      <c r="A280" s="169" t="s">
        <v>142</v>
      </c>
      <c r="B280" s="222" t="s">
        <v>143</v>
      </c>
      <c r="C280" s="174" t="s">
        <v>82</v>
      </c>
      <c r="D280" s="174" t="s">
        <v>237</v>
      </c>
      <c r="E280" s="22" t="s">
        <v>30</v>
      </c>
      <c r="F280" s="85">
        <f t="shared" ref="F280:N280" si="30">F282+F283+F284+F285+F286</f>
        <v>2091.3000000000002</v>
      </c>
      <c r="G280" s="47">
        <f t="shared" si="30"/>
        <v>522.91142000000002</v>
      </c>
      <c r="H280" s="47">
        <f t="shared" si="30"/>
        <v>25.004132357863529</v>
      </c>
      <c r="I280" s="47">
        <f t="shared" si="30"/>
        <v>1288.6182100000001</v>
      </c>
      <c r="J280" s="47">
        <f t="shared" si="30"/>
        <v>61.618046669535701</v>
      </c>
      <c r="K280" s="47">
        <f t="shared" si="30"/>
        <v>1410.0187600000002</v>
      </c>
      <c r="L280" s="47">
        <f t="shared" si="30"/>
        <v>67.423074642566831</v>
      </c>
      <c r="M280" s="47">
        <f t="shared" si="30"/>
        <v>1989.0315600000001</v>
      </c>
      <c r="N280" s="47">
        <f t="shared" si="30"/>
        <v>95.109814947640231</v>
      </c>
      <c r="O280" s="176" t="s">
        <v>2</v>
      </c>
    </row>
    <row r="281" spans="1:15">
      <c r="A281" s="170"/>
      <c r="B281" s="223"/>
      <c r="C281" s="175"/>
      <c r="D281" s="175"/>
      <c r="E281" s="20" t="s">
        <v>23</v>
      </c>
      <c r="F281" s="84"/>
      <c r="G281" s="39"/>
      <c r="H281" s="39"/>
      <c r="I281" s="39"/>
      <c r="J281" s="39"/>
      <c r="K281" s="39"/>
      <c r="L281" s="39"/>
      <c r="M281" s="39"/>
      <c r="N281" s="40"/>
      <c r="O281" s="177"/>
    </row>
    <row r="282" spans="1:15" ht="25.5">
      <c r="A282" s="170"/>
      <c r="B282" s="223"/>
      <c r="C282" s="175"/>
      <c r="D282" s="175"/>
      <c r="E282" s="21" t="s">
        <v>31</v>
      </c>
      <c r="F282" s="70">
        <v>0</v>
      </c>
      <c r="G282" s="48"/>
      <c r="H282" s="49"/>
      <c r="I282" s="48"/>
      <c r="J282" s="49"/>
      <c r="K282" s="48"/>
      <c r="L282" s="49"/>
      <c r="M282" s="48"/>
      <c r="N282" s="49"/>
      <c r="O282" s="177"/>
    </row>
    <row r="283" spans="1:15" ht="38.25">
      <c r="A283" s="170"/>
      <c r="B283" s="223"/>
      <c r="C283" s="175"/>
      <c r="D283" s="175"/>
      <c r="E283" s="107" t="s">
        <v>32</v>
      </c>
      <c r="F283" s="70">
        <v>0</v>
      </c>
      <c r="G283" s="48"/>
      <c r="H283" s="49"/>
      <c r="I283" s="48"/>
      <c r="J283" s="49"/>
      <c r="K283" s="48"/>
      <c r="L283" s="49"/>
      <c r="M283" s="48"/>
      <c r="N283" s="49"/>
      <c r="O283" s="177"/>
    </row>
    <row r="284" spans="1:15" ht="38.25">
      <c r="A284" s="170"/>
      <c r="B284" s="223"/>
      <c r="C284" s="175"/>
      <c r="D284" s="175"/>
      <c r="E284" s="106" t="s">
        <v>33</v>
      </c>
      <c r="F284" s="70">
        <v>0</v>
      </c>
      <c r="G284" s="31"/>
      <c r="H284" s="32"/>
      <c r="I284" s="31"/>
      <c r="J284" s="32"/>
      <c r="K284" s="31"/>
      <c r="L284" s="32"/>
      <c r="M284" s="31"/>
      <c r="N284" s="32"/>
      <c r="O284" s="177"/>
    </row>
    <row r="285" spans="1:15" ht="25.5">
      <c r="A285" s="170"/>
      <c r="B285" s="223"/>
      <c r="C285" s="175"/>
      <c r="D285" s="175"/>
      <c r="E285" s="16" t="s">
        <v>34</v>
      </c>
      <c r="F285" s="70">
        <v>2091.3000000000002</v>
      </c>
      <c r="G285" s="30">
        <v>522.91142000000002</v>
      </c>
      <c r="H285" s="59">
        <f>G285/F285*100</f>
        <v>25.004132357863529</v>
      </c>
      <c r="I285" s="30">
        <f>G285+765.70679</f>
        <v>1288.6182100000001</v>
      </c>
      <c r="J285" s="59">
        <f>I285/F285*100</f>
        <v>61.618046669535701</v>
      </c>
      <c r="K285" s="30">
        <f>I285+121.40055</f>
        <v>1410.0187600000002</v>
      </c>
      <c r="L285" s="59">
        <f>K285/F285*100</f>
        <v>67.423074642566831</v>
      </c>
      <c r="M285" s="70">
        <f>K285+579.0128</f>
        <v>1989.0315600000001</v>
      </c>
      <c r="N285" s="58">
        <f>M285/F285*100</f>
        <v>95.109814947640231</v>
      </c>
      <c r="O285" s="177"/>
    </row>
    <row r="286" spans="1:15" ht="25.5">
      <c r="A286" s="170"/>
      <c r="B286" s="249"/>
      <c r="C286" s="175"/>
      <c r="D286" s="175"/>
      <c r="E286" s="107" t="s">
        <v>35</v>
      </c>
      <c r="F286" s="83">
        <v>0</v>
      </c>
      <c r="G286" s="61"/>
      <c r="H286" s="43"/>
      <c r="I286" s="61"/>
      <c r="J286" s="43"/>
      <c r="K286" s="61"/>
      <c r="L286" s="43"/>
      <c r="M286" s="61"/>
      <c r="N286" s="43"/>
      <c r="O286" s="248"/>
    </row>
    <row r="287" spans="1:15" s="91" customFormat="1" ht="42.75" customHeight="1">
      <c r="A287" s="324" t="s">
        <v>187</v>
      </c>
      <c r="B287" s="325"/>
      <c r="C287" s="325"/>
      <c r="D287" s="325"/>
      <c r="E287" s="325"/>
      <c r="F287" s="325"/>
      <c r="G287" s="325"/>
      <c r="H287" s="325"/>
      <c r="I287" s="325"/>
      <c r="J287" s="325"/>
      <c r="K287" s="325"/>
      <c r="L287" s="325"/>
      <c r="M287" s="325"/>
      <c r="N287" s="325"/>
      <c r="O287" s="326"/>
    </row>
    <row r="288" spans="1:15" s="93" customFormat="1" ht="40.5" customHeight="1">
      <c r="A288" s="327" t="s">
        <v>195</v>
      </c>
      <c r="B288" s="328"/>
      <c r="C288" s="328"/>
      <c r="D288" s="328"/>
      <c r="E288" s="328"/>
      <c r="F288" s="328"/>
      <c r="G288" s="328"/>
      <c r="H288" s="328"/>
      <c r="I288" s="328"/>
      <c r="J288" s="328"/>
      <c r="K288" s="328"/>
      <c r="L288" s="328"/>
      <c r="M288" s="328"/>
      <c r="N288" s="328"/>
      <c r="O288" s="329"/>
    </row>
    <row r="289" spans="1:15" s="93" customFormat="1" ht="39" customHeight="1">
      <c r="A289" s="327" t="s">
        <v>204</v>
      </c>
      <c r="B289" s="328"/>
      <c r="C289" s="328"/>
      <c r="D289" s="328"/>
      <c r="E289" s="328"/>
      <c r="F289" s="328"/>
      <c r="G289" s="328"/>
      <c r="H289" s="328"/>
      <c r="I289" s="328"/>
      <c r="J289" s="328"/>
      <c r="K289" s="328"/>
      <c r="L289" s="328"/>
      <c r="M289" s="328"/>
      <c r="N289" s="328"/>
      <c r="O289" s="329"/>
    </row>
    <row r="290" spans="1:15" s="93" customFormat="1" ht="28.5" customHeight="1">
      <c r="A290" s="321" t="s">
        <v>238</v>
      </c>
      <c r="B290" s="330"/>
      <c r="C290" s="330"/>
      <c r="D290" s="330"/>
      <c r="E290" s="330"/>
      <c r="F290" s="330"/>
      <c r="G290" s="330"/>
      <c r="H290" s="330"/>
      <c r="I290" s="330"/>
      <c r="J290" s="330"/>
      <c r="K290" s="330"/>
      <c r="L290" s="330"/>
      <c r="M290" s="330"/>
      <c r="N290" s="330"/>
      <c r="O290" s="331"/>
    </row>
    <row r="291" spans="1:15" ht="12.75" customHeight="1">
      <c r="A291" s="207" t="s">
        <v>144</v>
      </c>
      <c r="B291" s="294" t="s">
        <v>145</v>
      </c>
      <c r="C291" s="175" t="s">
        <v>82</v>
      </c>
      <c r="D291" s="175" t="s">
        <v>239</v>
      </c>
      <c r="E291" s="64" t="s">
        <v>30</v>
      </c>
      <c r="F291" s="85">
        <f t="shared" ref="F291:N291" si="31">F293+F294+F295+F296+F297</f>
        <v>138</v>
      </c>
      <c r="G291" s="47">
        <f t="shared" si="31"/>
        <v>26.5</v>
      </c>
      <c r="H291" s="47">
        <f t="shared" si="31"/>
        <v>19.202898550724637</v>
      </c>
      <c r="I291" s="47">
        <f t="shared" si="31"/>
        <v>29.54</v>
      </c>
      <c r="J291" s="47">
        <f t="shared" si="31"/>
        <v>21.405797101449274</v>
      </c>
      <c r="K291" s="47">
        <f t="shared" si="31"/>
        <v>95.539999999999992</v>
      </c>
      <c r="L291" s="47">
        <f t="shared" si="31"/>
        <v>69.231884057971001</v>
      </c>
      <c r="M291" s="47">
        <f t="shared" si="31"/>
        <v>89.789699999999996</v>
      </c>
      <c r="N291" s="47">
        <f t="shared" si="31"/>
        <v>65.064999999999998</v>
      </c>
      <c r="O291" s="234" t="s">
        <v>242</v>
      </c>
    </row>
    <row r="292" spans="1:15">
      <c r="A292" s="170"/>
      <c r="B292" s="223"/>
      <c r="C292" s="175"/>
      <c r="D292" s="175"/>
      <c r="E292" s="20" t="s">
        <v>23</v>
      </c>
      <c r="F292" s="84"/>
      <c r="G292" s="39"/>
      <c r="H292" s="39"/>
      <c r="I292" s="39"/>
      <c r="J292" s="39"/>
      <c r="K292" s="39"/>
      <c r="L292" s="39"/>
      <c r="M292" s="39"/>
      <c r="N292" s="40"/>
      <c r="O292" s="234"/>
    </row>
    <row r="293" spans="1:15" ht="25.5">
      <c r="A293" s="170"/>
      <c r="B293" s="223"/>
      <c r="C293" s="175"/>
      <c r="D293" s="175"/>
      <c r="E293" s="21" t="s">
        <v>31</v>
      </c>
      <c r="F293" s="70">
        <v>0</v>
      </c>
      <c r="G293" s="48"/>
      <c r="H293" s="49"/>
      <c r="I293" s="48"/>
      <c r="J293" s="49"/>
      <c r="K293" s="48"/>
      <c r="L293" s="49"/>
      <c r="M293" s="48"/>
      <c r="N293" s="49"/>
      <c r="O293" s="234"/>
    </row>
    <row r="294" spans="1:15" ht="38.25">
      <c r="A294" s="170"/>
      <c r="B294" s="223"/>
      <c r="C294" s="175"/>
      <c r="D294" s="175"/>
      <c r="E294" s="107" t="s">
        <v>32</v>
      </c>
      <c r="F294" s="70">
        <v>0</v>
      </c>
      <c r="G294" s="48"/>
      <c r="H294" s="49"/>
      <c r="I294" s="48"/>
      <c r="J294" s="49"/>
      <c r="K294" s="48"/>
      <c r="L294" s="49"/>
      <c r="M294" s="48"/>
      <c r="N294" s="49"/>
      <c r="O294" s="234"/>
    </row>
    <row r="295" spans="1:15" ht="38.25">
      <c r="A295" s="170"/>
      <c r="B295" s="223"/>
      <c r="C295" s="175"/>
      <c r="D295" s="175"/>
      <c r="E295" s="106" t="s">
        <v>33</v>
      </c>
      <c r="F295" s="70">
        <v>0</v>
      </c>
      <c r="G295" s="31"/>
      <c r="H295" s="32"/>
      <c r="I295" s="31"/>
      <c r="J295" s="32"/>
      <c r="K295" s="31"/>
      <c r="L295" s="32"/>
      <c r="M295" s="31"/>
      <c r="N295" s="32"/>
      <c r="O295" s="234"/>
    </row>
    <row r="296" spans="1:15" ht="25.5">
      <c r="A296" s="170"/>
      <c r="B296" s="223"/>
      <c r="C296" s="175"/>
      <c r="D296" s="175"/>
      <c r="E296" s="16" t="s">
        <v>34</v>
      </c>
      <c r="F296" s="70">
        <v>138</v>
      </c>
      <c r="G296" s="30">
        <v>26.5</v>
      </c>
      <c r="H296" s="59">
        <f>G296/F296*100</f>
        <v>19.202898550724637</v>
      </c>
      <c r="I296" s="30">
        <f>G296+3.04</f>
        <v>29.54</v>
      </c>
      <c r="J296" s="59">
        <f>I296/F296*100</f>
        <v>21.405797101449274</v>
      </c>
      <c r="K296" s="30">
        <f>I296+66</f>
        <v>95.539999999999992</v>
      </c>
      <c r="L296" s="59">
        <f>K296/F296*100</f>
        <v>69.231884057971001</v>
      </c>
      <c r="M296" s="70">
        <f>K296+1.37-7.1203</f>
        <v>89.789699999999996</v>
      </c>
      <c r="N296" s="58">
        <f>M296/F296*100</f>
        <v>65.064999999999998</v>
      </c>
      <c r="O296" s="234"/>
    </row>
    <row r="297" spans="1:15" ht="25.5">
      <c r="A297" s="186"/>
      <c r="B297" s="223"/>
      <c r="C297" s="215"/>
      <c r="D297" s="215"/>
      <c r="E297" s="106" t="s">
        <v>35</v>
      </c>
      <c r="F297" s="70">
        <v>0</v>
      </c>
      <c r="G297" s="35"/>
      <c r="H297" s="37"/>
      <c r="I297" s="35"/>
      <c r="J297" s="37"/>
      <c r="K297" s="35"/>
      <c r="L297" s="37"/>
      <c r="M297" s="35"/>
      <c r="N297" s="37"/>
      <c r="O297" s="235"/>
    </row>
    <row r="298" spans="1:15" s="60" customFormat="1" ht="54" customHeight="1">
      <c r="A298" s="321" t="s">
        <v>241</v>
      </c>
      <c r="B298" s="322"/>
      <c r="C298" s="322"/>
      <c r="D298" s="322"/>
      <c r="E298" s="322"/>
      <c r="F298" s="322"/>
      <c r="G298" s="322"/>
      <c r="H298" s="322"/>
      <c r="I298" s="322"/>
      <c r="J298" s="322"/>
      <c r="K298" s="322"/>
      <c r="L298" s="322"/>
      <c r="M298" s="322"/>
      <c r="N298" s="322"/>
      <c r="O298" s="323"/>
    </row>
    <row r="299" spans="1:15" ht="12.75" customHeight="1">
      <c r="A299" s="169" t="s">
        <v>147</v>
      </c>
      <c r="B299" s="222" t="s">
        <v>80</v>
      </c>
      <c r="C299" s="174" t="s">
        <v>84</v>
      </c>
      <c r="D299" s="174" t="s">
        <v>84</v>
      </c>
      <c r="E299" s="22" t="s">
        <v>30</v>
      </c>
      <c r="F299" s="85">
        <f t="shared" ref="F299:N299" si="32">F301+F302+F303+F304+F305</f>
        <v>0</v>
      </c>
      <c r="G299" s="47">
        <f t="shared" si="32"/>
        <v>0</v>
      </c>
      <c r="H299" s="47">
        <f t="shared" si="32"/>
        <v>0</v>
      </c>
      <c r="I299" s="47">
        <f t="shared" si="32"/>
        <v>0</v>
      </c>
      <c r="J299" s="47">
        <f t="shared" si="32"/>
        <v>0</v>
      </c>
      <c r="K299" s="47">
        <f t="shared" si="32"/>
        <v>0</v>
      </c>
      <c r="L299" s="47">
        <f t="shared" si="32"/>
        <v>0</v>
      </c>
      <c r="M299" s="47">
        <f t="shared" si="32"/>
        <v>0</v>
      </c>
      <c r="N299" s="47">
        <f t="shared" si="32"/>
        <v>0</v>
      </c>
      <c r="O299" s="250"/>
    </row>
    <row r="300" spans="1:15" ht="12.75" customHeight="1">
      <c r="A300" s="170"/>
      <c r="B300" s="223"/>
      <c r="C300" s="175"/>
      <c r="D300" s="175"/>
      <c r="E300" s="20" t="s">
        <v>23</v>
      </c>
      <c r="F300" s="84"/>
      <c r="G300" s="39"/>
      <c r="H300" s="39"/>
      <c r="I300" s="39"/>
      <c r="J300" s="39"/>
      <c r="K300" s="39"/>
      <c r="L300" s="39"/>
      <c r="M300" s="39"/>
      <c r="N300" s="40"/>
      <c r="O300" s="250"/>
    </row>
    <row r="301" spans="1:15" ht="25.5">
      <c r="A301" s="170"/>
      <c r="B301" s="223"/>
      <c r="C301" s="175"/>
      <c r="D301" s="175"/>
      <c r="E301" s="21" t="s">
        <v>31</v>
      </c>
      <c r="F301" s="70">
        <v>0</v>
      </c>
      <c r="G301" s="48"/>
      <c r="H301" s="49"/>
      <c r="I301" s="48"/>
      <c r="J301" s="49"/>
      <c r="K301" s="48"/>
      <c r="L301" s="49"/>
      <c r="M301" s="48"/>
      <c r="N301" s="49"/>
      <c r="O301" s="250"/>
    </row>
    <row r="302" spans="1:15" ht="38.25">
      <c r="A302" s="170"/>
      <c r="B302" s="223"/>
      <c r="C302" s="175"/>
      <c r="D302" s="175"/>
      <c r="E302" s="107" t="s">
        <v>32</v>
      </c>
      <c r="F302" s="70">
        <v>0</v>
      </c>
      <c r="G302" s="48"/>
      <c r="H302" s="49"/>
      <c r="I302" s="48"/>
      <c r="J302" s="49"/>
      <c r="K302" s="48"/>
      <c r="L302" s="49"/>
      <c r="M302" s="48"/>
      <c r="N302" s="49"/>
      <c r="O302" s="250"/>
    </row>
    <row r="303" spans="1:15" ht="38.25">
      <c r="A303" s="170"/>
      <c r="B303" s="223"/>
      <c r="C303" s="175"/>
      <c r="D303" s="175"/>
      <c r="E303" s="106" t="s">
        <v>33</v>
      </c>
      <c r="F303" s="70">
        <v>0</v>
      </c>
      <c r="G303" s="31"/>
      <c r="H303" s="32"/>
      <c r="I303" s="31"/>
      <c r="J303" s="32"/>
      <c r="K303" s="31"/>
      <c r="L303" s="32"/>
      <c r="M303" s="31"/>
      <c r="N303" s="32"/>
      <c r="O303" s="250"/>
    </row>
    <row r="304" spans="1:15" ht="25.5">
      <c r="A304" s="170"/>
      <c r="B304" s="223"/>
      <c r="C304" s="175"/>
      <c r="D304" s="175"/>
      <c r="E304" s="21" t="s">
        <v>34</v>
      </c>
      <c r="F304" s="70">
        <v>0</v>
      </c>
      <c r="G304" s="30">
        <v>0</v>
      </c>
      <c r="H304" s="30">
        <v>0</v>
      </c>
      <c r="I304" s="30">
        <f>G304+0</f>
        <v>0</v>
      </c>
      <c r="J304" s="30">
        <v>0</v>
      </c>
      <c r="K304" s="30">
        <f>I304+0</f>
        <v>0</v>
      </c>
      <c r="L304" s="30">
        <v>0</v>
      </c>
      <c r="M304" s="30">
        <f>K304+0</f>
        <v>0</v>
      </c>
      <c r="N304" s="30">
        <v>0</v>
      </c>
      <c r="O304" s="250"/>
    </row>
    <row r="305" spans="1:15" ht="25.5">
      <c r="A305" s="186"/>
      <c r="B305" s="223"/>
      <c r="C305" s="215"/>
      <c r="D305" s="215"/>
      <c r="E305" s="106" t="s">
        <v>35</v>
      </c>
      <c r="F305" s="70">
        <v>0</v>
      </c>
      <c r="G305" s="35"/>
      <c r="H305" s="37"/>
      <c r="I305" s="35"/>
      <c r="J305" s="37"/>
      <c r="K305" s="35"/>
      <c r="L305" s="37"/>
      <c r="M305" s="35"/>
      <c r="N305" s="37"/>
      <c r="O305" s="250"/>
    </row>
    <row r="306" spans="1:15" ht="15.75" customHeight="1">
      <c r="A306" s="255"/>
      <c r="B306" s="316"/>
      <c r="C306" s="316"/>
      <c r="D306" s="316"/>
      <c r="E306" s="316"/>
      <c r="F306" s="316"/>
      <c r="G306" s="316"/>
      <c r="H306" s="316"/>
      <c r="I306" s="316"/>
      <c r="J306" s="316"/>
      <c r="K306" s="316"/>
      <c r="L306" s="316"/>
      <c r="M306" s="316"/>
      <c r="N306" s="316"/>
      <c r="O306" s="317"/>
    </row>
    <row r="307" spans="1:15" ht="12.75" customHeight="1">
      <c r="A307" s="169" t="s">
        <v>149</v>
      </c>
      <c r="B307" s="222" t="s">
        <v>81</v>
      </c>
      <c r="C307" s="174" t="s">
        <v>82</v>
      </c>
      <c r="D307" s="174" t="s">
        <v>170</v>
      </c>
      <c r="E307" s="22" t="s">
        <v>30</v>
      </c>
      <c r="F307" s="85">
        <f t="shared" ref="F307:N307" si="33">F309+F310+F311+F312+F313</f>
        <v>1170.0999999999999</v>
      </c>
      <c r="G307" s="47">
        <f t="shared" si="33"/>
        <v>205.02153999999999</v>
      </c>
      <c r="H307" s="47">
        <f t="shared" si="33"/>
        <v>17.521710964874799</v>
      </c>
      <c r="I307" s="47">
        <f t="shared" si="33"/>
        <v>500.56118000000004</v>
      </c>
      <c r="J307" s="47">
        <f t="shared" si="33"/>
        <v>42.779350482864722</v>
      </c>
      <c r="K307" s="47">
        <f t="shared" si="33"/>
        <v>793.92658000000006</v>
      </c>
      <c r="L307" s="47">
        <f t="shared" si="33"/>
        <v>67.851173403982585</v>
      </c>
      <c r="M307" s="47">
        <f t="shared" si="33"/>
        <v>1162.8257400000002</v>
      </c>
      <c r="N307" s="47">
        <f t="shared" si="33"/>
        <v>99.378321510981991</v>
      </c>
      <c r="O307" s="233"/>
    </row>
    <row r="308" spans="1:15">
      <c r="A308" s="170"/>
      <c r="B308" s="223"/>
      <c r="C308" s="175"/>
      <c r="D308" s="175"/>
      <c r="E308" s="20" t="s">
        <v>23</v>
      </c>
      <c r="F308" s="84"/>
      <c r="G308" s="39"/>
      <c r="H308" s="39"/>
      <c r="I308" s="39"/>
      <c r="J308" s="39"/>
      <c r="K308" s="39"/>
      <c r="L308" s="39"/>
      <c r="M308" s="39"/>
      <c r="N308" s="40"/>
      <c r="O308" s="234"/>
    </row>
    <row r="309" spans="1:15" ht="25.5">
      <c r="A309" s="170"/>
      <c r="B309" s="223"/>
      <c r="C309" s="175"/>
      <c r="D309" s="175"/>
      <c r="E309" s="21" t="s">
        <v>31</v>
      </c>
      <c r="F309" s="70">
        <v>0</v>
      </c>
      <c r="G309" s="48"/>
      <c r="H309" s="49"/>
      <c r="I309" s="48"/>
      <c r="J309" s="49"/>
      <c r="K309" s="48"/>
      <c r="L309" s="49"/>
      <c r="M309" s="48"/>
      <c r="N309" s="49"/>
      <c r="O309" s="234"/>
    </row>
    <row r="310" spans="1:15" ht="38.25">
      <c r="A310" s="170"/>
      <c r="B310" s="223"/>
      <c r="C310" s="175"/>
      <c r="D310" s="175"/>
      <c r="E310" s="107" t="s">
        <v>32</v>
      </c>
      <c r="F310" s="70">
        <v>0</v>
      </c>
      <c r="G310" s="48"/>
      <c r="H310" s="49"/>
      <c r="I310" s="48"/>
      <c r="J310" s="49"/>
      <c r="K310" s="48"/>
      <c r="L310" s="49"/>
      <c r="M310" s="48"/>
      <c r="N310" s="49"/>
      <c r="O310" s="234"/>
    </row>
    <row r="311" spans="1:15" ht="38.25">
      <c r="A311" s="170"/>
      <c r="B311" s="223"/>
      <c r="C311" s="175"/>
      <c r="D311" s="175"/>
      <c r="E311" s="106" t="s">
        <v>33</v>
      </c>
      <c r="F311" s="70">
        <v>0</v>
      </c>
      <c r="G311" s="31"/>
      <c r="H311" s="32"/>
      <c r="I311" s="31"/>
      <c r="J311" s="32"/>
      <c r="K311" s="31"/>
      <c r="L311" s="32"/>
      <c r="M311" s="31"/>
      <c r="N311" s="32"/>
      <c r="O311" s="234"/>
    </row>
    <row r="312" spans="1:15" ht="25.5">
      <c r="A312" s="170"/>
      <c r="B312" s="223"/>
      <c r="C312" s="175"/>
      <c r="D312" s="175"/>
      <c r="E312" s="21" t="s">
        <v>34</v>
      </c>
      <c r="F312" s="70">
        <f>1170+0.1</f>
        <v>1170.0999999999999</v>
      </c>
      <c r="G312" s="30">
        <v>205.02153999999999</v>
      </c>
      <c r="H312" s="30">
        <f>G312/F312*100</f>
        <v>17.521710964874799</v>
      </c>
      <c r="I312" s="30">
        <f>G312+295.53964</f>
        <v>500.56118000000004</v>
      </c>
      <c r="J312" s="30">
        <f>I312/F312*100</f>
        <v>42.779350482864722</v>
      </c>
      <c r="K312" s="30">
        <f>I312+293.3654</f>
        <v>793.92658000000006</v>
      </c>
      <c r="L312" s="30">
        <f>K312/F312*100</f>
        <v>67.851173403982585</v>
      </c>
      <c r="M312" s="30">
        <f>K312+281.82239+93.08319-6.00642</f>
        <v>1162.8257400000002</v>
      </c>
      <c r="N312" s="30">
        <f>M312/F312*100</f>
        <v>99.378321510981991</v>
      </c>
      <c r="O312" s="234"/>
    </row>
    <row r="313" spans="1:15" ht="25.5">
      <c r="A313" s="186"/>
      <c r="B313" s="223"/>
      <c r="C313" s="215"/>
      <c r="D313" s="175"/>
      <c r="E313" s="106" t="s">
        <v>35</v>
      </c>
      <c r="F313" s="70">
        <v>0</v>
      </c>
      <c r="G313" s="35"/>
      <c r="H313" s="37"/>
      <c r="I313" s="35"/>
      <c r="J313" s="37"/>
      <c r="K313" s="35"/>
      <c r="L313" s="37"/>
      <c r="M313" s="35"/>
      <c r="N313" s="37"/>
      <c r="O313" s="235"/>
    </row>
    <row r="314" spans="1:15" s="89" customFormat="1" ht="26.25" customHeight="1">
      <c r="A314" s="212" t="s">
        <v>196</v>
      </c>
      <c r="B314" s="213"/>
      <c r="C314" s="213"/>
      <c r="D314" s="213"/>
      <c r="E314" s="213"/>
      <c r="F314" s="213"/>
      <c r="G314" s="213"/>
      <c r="H314" s="213"/>
      <c r="I314" s="213"/>
      <c r="J314" s="213"/>
      <c r="K314" s="213"/>
      <c r="L314" s="213"/>
      <c r="M314" s="213"/>
      <c r="N314" s="213"/>
      <c r="O314" s="214"/>
    </row>
    <row r="315" spans="1:15" ht="12.75" customHeight="1">
      <c r="A315" s="169" t="s">
        <v>148</v>
      </c>
      <c r="B315" s="222" t="s">
        <v>68</v>
      </c>
      <c r="C315" s="174" t="s">
        <v>83</v>
      </c>
      <c r="D315" s="174" t="s">
        <v>84</v>
      </c>
      <c r="E315" s="22" t="s">
        <v>30</v>
      </c>
      <c r="F315" s="85">
        <f t="shared" ref="F315:N315" si="34">F317+F318+F319+F320+F321</f>
        <v>0</v>
      </c>
      <c r="G315" s="47">
        <f t="shared" si="34"/>
        <v>0</v>
      </c>
      <c r="H315" s="47">
        <f t="shared" si="34"/>
        <v>0</v>
      </c>
      <c r="I315" s="47">
        <f t="shared" si="34"/>
        <v>0</v>
      </c>
      <c r="J315" s="47">
        <f t="shared" si="34"/>
        <v>0</v>
      </c>
      <c r="K315" s="47">
        <f t="shared" si="34"/>
        <v>0</v>
      </c>
      <c r="L315" s="47">
        <f t="shared" si="34"/>
        <v>0</v>
      </c>
      <c r="M315" s="47">
        <f t="shared" si="34"/>
        <v>0</v>
      </c>
      <c r="N315" s="47">
        <f t="shared" si="34"/>
        <v>0</v>
      </c>
      <c r="O315" s="210"/>
    </row>
    <row r="316" spans="1:15">
      <c r="A316" s="170"/>
      <c r="B316" s="223"/>
      <c r="C316" s="175"/>
      <c r="D316" s="175"/>
      <c r="E316" s="20" t="s">
        <v>23</v>
      </c>
      <c r="F316" s="84"/>
      <c r="G316" s="39"/>
      <c r="H316" s="39"/>
      <c r="I316" s="39"/>
      <c r="J316" s="39"/>
      <c r="K316" s="39"/>
      <c r="L316" s="39"/>
      <c r="M316" s="39"/>
      <c r="N316" s="40"/>
      <c r="O316" s="210"/>
    </row>
    <row r="317" spans="1:15" ht="25.5">
      <c r="A317" s="170"/>
      <c r="B317" s="223"/>
      <c r="C317" s="175"/>
      <c r="D317" s="175"/>
      <c r="E317" s="21" t="s">
        <v>31</v>
      </c>
      <c r="F317" s="70">
        <v>0</v>
      </c>
      <c r="G317" s="48"/>
      <c r="H317" s="49"/>
      <c r="I317" s="48"/>
      <c r="J317" s="49"/>
      <c r="K317" s="48"/>
      <c r="L317" s="49"/>
      <c r="M317" s="48"/>
      <c r="N317" s="49"/>
      <c r="O317" s="210"/>
    </row>
    <row r="318" spans="1:15" ht="38.25">
      <c r="A318" s="170"/>
      <c r="B318" s="223"/>
      <c r="C318" s="175"/>
      <c r="D318" s="175"/>
      <c r="E318" s="107" t="s">
        <v>32</v>
      </c>
      <c r="F318" s="70">
        <v>0</v>
      </c>
      <c r="G318" s="48"/>
      <c r="H318" s="49"/>
      <c r="I318" s="48"/>
      <c r="J318" s="49"/>
      <c r="K318" s="48"/>
      <c r="L318" s="49"/>
      <c r="M318" s="48"/>
      <c r="N318" s="49"/>
      <c r="O318" s="210"/>
    </row>
    <row r="319" spans="1:15" ht="38.25">
      <c r="A319" s="170"/>
      <c r="B319" s="223"/>
      <c r="C319" s="175"/>
      <c r="D319" s="175"/>
      <c r="E319" s="106" t="s">
        <v>33</v>
      </c>
      <c r="F319" s="70">
        <v>0</v>
      </c>
      <c r="G319" s="31"/>
      <c r="H319" s="32"/>
      <c r="I319" s="31"/>
      <c r="J319" s="32"/>
      <c r="K319" s="31"/>
      <c r="L319" s="32"/>
      <c r="M319" s="31"/>
      <c r="N319" s="32"/>
      <c r="O319" s="210"/>
    </row>
    <row r="320" spans="1:15" ht="25.5">
      <c r="A320" s="170"/>
      <c r="B320" s="223"/>
      <c r="C320" s="175"/>
      <c r="D320" s="175"/>
      <c r="E320" s="21" t="s">
        <v>34</v>
      </c>
      <c r="F320" s="70">
        <v>0</v>
      </c>
      <c r="G320" s="30">
        <v>0</v>
      </c>
      <c r="H320" s="30">
        <v>0</v>
      </c>
      <c r="I320" s="30">
        <f>G320+0</f>
        <v>0</v>
      </c>
      <c r="J320" s="30">
        <f>0</f>
        <v>0</v>
      </c>
      <c r="K320" s="30">
        <f>I320+0</f>
        <v>0</v>
      </c>
      <c r="L320" s="30">
        <f>0</f>
        <v>0</v>
      </c>
      <c r="M320" s="62">
        <f>K320+0</f>
        <v>0</v>
      </c>
      <c r="N320" s="30">
        <f>0</f>
        <v>0</v>
      </c>
      <c r="O320" s="210"/>
    </row>
    <row r="321" spans="1:15" ht="25.5">
      <c r="A321" s="186"/>
      <c r="B321" s="223"/>
      <c r="C321" s="215"/>
      <c r="D321" s="215"/>
      <c r="E321" s="106" t="s">
        <v>35</v>
      </c>
      <c r="F321" s="70">
        <v>0</v>
      </c>
      <c r="G321" s="35"/>
      <c r="H321" s="37"/>
      <c r="I321" s="35"/>
      <c r="J321" s="37"/>
      <c r="K321" s="35"/>
      <c r="L321" s="37"/>
      <c r="M321" s="35"/>
      <c r="N321" s="37"/>
      <c r="O321" s="210"/>
    </row>
    <row r="322" spans="1:15" ht="15.75" customHeight="1">
      <c r="A322" s="255"/>
      <c r="B322" s="316"/>
      <c r="C322" s="316"/>
      <c r="D322" s="316"/>
      <c r="E322" s="316"/>
      <c r="F322" s="316"/>
      <c r="G322" s="316"/>
      <c r="H322" s="316"/>
      <c r="I322" s="316"/>
      <c r="J322" s="316"/>
      <c r="K322" s="316"/>
      <c r="L322" s="316"/>
      <c r="M322" s="316"/>
      <c r="N322" s="316"/>
      <c r="O322" s="317"/>
    </row>
    <row r="323" spans="1:15" ht="12.75" customHeight="1">
      <c r="A323" s="169" t="s">
        <v>150</v>
      </c>
      <c r="B323" s="187" t="s">
        <v>151</v>
      </c>
      <c r="C323" s="188"/>
      <c r="D323" s="189"/>
      <c r="E323" s="14" t="s">
        <v>30</v>
      </c>
      <c r="F323" s="70">
        <f t="shared" ref="F323:N323" si="35">F325+F326+F327+F328+F329</f>
        <v>3682.7</v>
      </c>
      <c r="G323" s="30">
        <f t="shared" si="35"/>
        <v>4068.2971499999999</v>
      </c>
      <c r="H323" s="30">
        <f t="shared" si="35"/>
        <v>110.47050126266056</v>
      </c>
      <c r="I323" s="30">
        <f t="shared" si="35"/>
        <v>4068.2971499999999</v>
      </c>
      <c r="J323" s="30">
        <f t="shared" si="35"/>
        <v>110.47050126266056</v>
      </c>
      <c r="K323" s="30">
        <f t="shared" si="35"/>
        <v>4068.2971499999999</v>
      </c>
      <c r="L323" s="30">
        <f t="shared" si="35"/>
        <v>110.47050126266056</v>
      </c>
      <c r="M323" s="30">
        <f t="shared" si="35"/>
        <v>3682.7</v>
      </c>
      <c r="N323" s="30">
        <f t="shared" si="35"/>
        <v>100</v>
      </c>
      <c r="O323" s="196"/>
    </row>
    <row r="324" spans="1:15" ht="21" customHeight="1">
      <c r="A324" s="170"/>
      <c r="B324" s="190"/>
      <c r="C324" s="191"/>
      <c r="D324" s="192"/>
      <c r="E324" s="15" t="s">
        <v>23</v>
      </c>
      <c r="F324" s="82"/>
      <c r="G324" s="38"/>
      <c r="H324" s="38"/>
      <c r="I324" s="38"/>
      <c r="J324" s="38"/>
      <c r="K324" s="38"/>
      <c r="L324" s="38"/>
      <c r="M324" s="38"/>
      <c r="N324" s="38"/>
      <c r="O324" s="197"/>
    </row>
    <row r="325" spans="1:15" ht="25.5">
      <c r="A325" s="170"/>
      <c r="B325" s="190"/>
      <c r="C325" s="191"/>
      <c r="D325" s="192"/>
      <c r="E325" s="16" t="s">
        <v>31</v>
      </c>
      <c r="F325" s="70">
        <v>0</v>
      </c>
      <c r="G325" s="30"/>
      <c r="H325" s="30"/>
      <c r="I325" s="30"/>
      <c r="J325" s="30"/>
      <c r="K325" s="30"/>
      <c r="L325" s="30"/>
      <c r="M325" s="30"/>
      <c r="N325" s="30"/>
      <c r="O325" s="197"/>
    </row>
    <row r="326" spans="1:15" ht="38.25">
      <c r="A326" s="170"/>
      <c r="B326" s="190"/>
      <c r="C326" s="191"/>
      <c r="D326" s="192"/>
      <c r="E326" s="17" t="s">
        <v>32</v>
      </c>
      <c r="F326" s="70">
        <v>0</v>
      </c>
      <c r="G326" s="30"/>
      <c r="H326" s="30"/>
      <c r="I326" s="30"/>
      <c r="J326" s="30"/>
      <c r="K326" s="30"/>
      <c r="L326" s="30"/>
      <c r="M326" s="30"/>
      <c r="N326" s="30"/>
      <c r="O326" s="197"/>
    </row>
    <row r="327" spans="1:15" ht="44.25" customHeight="1">
      <c r="A327" s="170"/>
      <c r="B327" s="190"/>
      <c r="C327" s="191"/>
      <c r="D327" s="192"/>
      <c r="E327" s="18" t="s">
        <v>33</v>
      </c>
      <c r="F327" s="70">
        <v>0</v>
      </c>
      <c r="G327" s="30"/>
      <c r="H327" s="30"/>
      <c r="I327" s="30"/>
      <c r="J327" s="30"/>
      <c r="K327" s="30"/>
      <c r="L327" s="30"/>
      <c r="M327" s="30"/>
      <c r="N327" s="30"/>
      <c r="O327" s="197"/>
    </row>
    <row r="328" spans="1:15" ht="25.5">
      <c r="A328" s="170"/>
      <c r="B328" s="190"/>
      <c r="C328" s="191"/>
      <c r="D328" s="192"/>
      <c r="E328" s="16" t="s">
        <v>34</v>
      </c>
      <c r="F328" s="70">
        <f t="shared" ref="F328:N328" si="36">F335</f>
        <v>3682.7</v>
      </c>
      <c r="G328" s="58">
        <f t="shared" si="36"/>
        <v>4068.2971499999999</v>
      </c>
      <c r="H328" s="58">
        <f t="shared" si="36"/>
        <v>110.47050126266056</v>
      </c>
      <c r="I328" s="58">
        <f t="shared" si="36"/>
        <v>4068.2971499999999</v>
      </c>
      <c r="J328" s="58">
        <f t="shared" si="36"/>
        <v>110.47050126266056</v>
      </c>
      <c r="K328" s="58">
        <f t="shared" si="36"/>
        <v>4068.2971499999999</v>
      </c>
      <c r="L328" s="58">
        <f t="shared" si="36"/>
        <v>110.47050126266056</v>
      </c>
      <c r="M328" s="58">
        <f>M335</f>
        <v>3682.7</v>
      </c>
      <c r="N328" s="58">
        <f t="shared" si="36"/>
        <v>100</v>
      </c>
      <c r="O328" s="197"/>
    </row>
    <row r="329" spans="1:15" ht="30" customHeight="1">
      <c r="A329" s="186"/>
      <c r="B329" s="193"/>
      <c r="C329" s="194"/>
      <c r="D329" s="195"/>
      <c r="E329" s="18" t="s">
        <v>35</v>
      </c>
      <c r="F329" s="70">
        <v>0</v>
      </c>
      <c r="G329" s="30"/>
      <c r="H329" s="30"/>
      <c r="I329" s="30"/>
      <c r="J329" s="30"/>
      <c r="K329" s="30"/>
      <c r="L329" s="30"/>
      <c r="M329" s="30"/>
      <c r="N329" s="30"/>
      <c r="O329" s="198"/>
    </row>
    <row r="330" spans="1:15" ht="12.75" customHeight="1">
      <c r="A330" s="169" t="s">
        <v>109</v>
      </c>
      <c r="B330" s="336" t="s">
        <v>152</v>
      </c>
      <c r="C330" s="188"/>
      <c r="D330" s="189"/>
      <c r="E330" s="22" t="s">
        <v>30</v>
      </c>
      <c r="F330" s="85">
        <f t="shared" ref="F330:N330" si="37">F332+F333+F334+F335+F336</f>
        <v>3682.7</v>
      </c>
      <c r="G330" s="47">
        <f t="shared" si="37"/>
        <v>4068.2971499999999</v>
      </c>
      <c r="H330" s="47">
        <f t="shared" si="37"/>
        <v>110.47050126266056</v>
      </c>
      <c r="I330" s="47">
        <f t="shared" si="37"/>
        <v>4068.2971499999999</v>
      </c>
      <c r="J330" s="47">
        <f t="shared" si="37"/>
        <v>110.47050126266056</v>
      </c>
      <c r="K330" s="47">
        <f t="shared" si="37"/>
        <v>4068.2971499999999</v>
      </c>
      <c r="L330" s="47">
        <f t="shared" si="37"/>
        <v>110.47050126266056</v>
      </c>
      <c r="M330" s="47">
        <f t="shared" si="37"/>
        <v>3682.7</v>
      </c>
      <c r="N330" s="47">
        <f t="shared" si="37"/>
        <v>100</v>
      </c>
      <c r="O330" s="339"/>
    </row>
    <row r="331" spans="1:15">
      <c r="A331" s="207"/>
      <c r="B331" s="337"/>
      <c r="C331" s="191"/>
      <c r="D331" s="192"/>
      <c r="E331" s="20" t="s">
        <v>23</v>
      </c>
      <c r="F331" s="84"/>
      <c r="G331" s="39"/>
      <c r="H331" s="39"/>
      <c r="I331" s="39"/>
      <c r="J331" s="39"/>
      <c r="K331" s="39"/>
      <c r="L331" s="39"/>
      <c r="M331" s="39"/>
      <c r="N331" s="40"/>
      <c r="O331" s="340"/>
    </row>
    <row r="332" spans="1:15" ht="25.5">
      <c r="A332" s="207"/>
      <c r="B332" s="337"/>
      <c r="C332" s="191"/>
      <c r="D332" s="192"/>
      <c r="E332" s="21" t="s">
        <v>31</v>
      </c>
      <c r="F332" s="70">
        <v>0</v>
      </c>
      <c r="G332" s="48"/>
      <c r="H332" s="49"/>
      <c r="I332" s="48"/>
      <c r="J332" s="49"/>
      <c r="K332" s="48"/>
      <c r="L332" s="49"/>
      <c r="M332" s="48"/>
      <c r="N332" s="49"/>
      <c r="O332" s="340"/>
    </row>
    <row r="333" spans="1:15" ht="38.25">
      <c r="A333" s="207"/>
      <c r="B333" s="337"/>
      <c r="C333" s="191"/>
      <c r="D333" s="192"/>
      <c r="E333" s="107" t="s">
        <v>32</v>
      </c>
      <c r="F333" s="70">
        <v>0</v>
      </c>
      <c r="G333" s="48"/>
      <c r="H333" s="49"/>
      <c r="I333" s="48"/>
      <c r="J333" s="49"/>
      <c r="K333" s="48"/>
      <c r="L333" s="49"/>
      <c r="M333" s="48"/>
      <c r="N333" s="49"/>
      <c r="O333" s="340"/>
    </row>
    <row r="334" spans="1:15" ht="38.25">
      <c r="A334" s="207"/>
      <c r="B334" s="337"/>
      <c r="C334" s="191"/>
      <c r="D334" s="192"/>
      <c r="E334" s="106" t="s">
        <v>33</v>
      </c>
      <c r="F334" s="70">
        <v>0</v>
      </c>
      <c r="G334" s="31"/>
      <c r="H334" s="32"/>
      <c r="I334" s="31"/>
      <c r="J334" s="32"/>
      <c r="K334" s="31"/>
      <c r="L334" s="32"/>
      <c r="M334" s="31"/>
      <c r="N334" s="32"/>
      <c r="O334" s="340"/>
    </row>
    <row r="335" spans="1:15" ht="25.5">
      <c r="A335" s="207"/>
      <c r="B335" s="337"/>
      <c r="C335" s="191"/>
      <c r="D335" s="192"/>
      <c r="E335" s="21" t="s">
        <v>34</v>
      </c>
      <c r="F335" s="70">
        <f t="shared" ref="F335:N335" si="38">F342+F349+F356</f>
        <v>3682.7</v>
      </c>
      <c r="G335" s="30">
        <f t="shared" si="38"/>
        <v>4068.2971499999999</v>
      </c>
      <c r="H335" s="30">
        <f t="shared" si="38"/>
        <v>110.47050126266056</v>
      </c>
      <c r="I335" s="30">
        <f t="shared" si="38"/>
        <v>4068.2971499999999</v>
      </c>
      <c r="J335" s="30">
        <f t="shared" si="38"/>
        <v>110.47050126266056</v>
      </c>
      <c r="K335" s="30">
        <f t="shared" si="38"/>
        <v>4068.2971499999999</v>
      </c>
      <c r="L335" s="30">
        <f t="shared" si="38"/>
        <v>110.47050126266056</v>
      </c>
      <c r="M335" s="30">
        <f>M342+M349+M356</f>
        <v>3682.7</v>
      </c>
      <c r="N335" s="30">
        <f t="shared" si="38"/>
        <v>100</v>
      </c>
      <c r="O335" s="340"/>
    </row>
    <row r="336" spans="1:15" ht="25.5">
      <c r="A336" s="207"/>
      <c r="B336" s="338"/>
      <c r="C336" s="194"/>
      <c r="D336" s="195"/>
      <c r="E336" s="106" t="s">
        <v>35</v>
      </c>
      <c r="F336" s="70">
        <v>0</v>
      </c>
      <c r="G336" s="35"/>
      <c r="H336" s="37"/>
      <c r="I336" s="35"/>
      <c r="J336" s="37"/>
      <c r="K336" s="35"/>
      <c r="L336" s="37"/>
      <c r="M336" s="35"/>
      <c r="N336" s="37"/>
      <c r="O336" s="340"/>
    </row>
    <row r="337" spans="1:15" ht="12.75" customHeight="1">
      <c r="A337" s="207"/>
      <c r="B337" s="222" t="s">
        <v>153</v>
      </c>
      <c r="C337" s="332" t="s">
        <v>84</v>
      </c>
      <c r="D337" s="332" t="s">
        <v>84</v>
      </c>
      <c r="E337" s="22" t="s">
        <v>30</v>
      </c>
      <c r="F337" s="85">
        <f t="shared" ref="F337:N337" si="39">F339+F340+F341+F342+F343</f>
        <v>0</v>
      </c>
      <c r="G337" s="47">
        <f t="shared" si="39"/>
        <v>0</v>
      </c>
      <c r="H337" s="47">
        <f t="shared" si="39"/>
        <v>0</v>
      </c>
      <c r="I337" s="47">
        <f t="shared" si="39"/>
        <v>0</v>
      </c>
      <c r="J337" s="47">
        <f t="shared" si="39"/>
        <v>0</v>
      </c>
      <c r="K337" s="47">
        <f t="shared" si="39"/>
        <v>0</v>
      </c>
      <c r="L337" s="47">
        <f t="shared" si="39"/>
        <v>0</v>
      </c>
      <c r="M337" s="47">
        <f t="shared" si="39"/>
        <v>0</v>
      </c>
      <c r="N337" s="47">
        <f t="shared" si="39"/>
        <v>0</v>
      </c>
      <c r="O337" s="340"/>
    </row>
    <row r="338" spans="1:15">
      <c r="A338" s="207"/>
      <c r="B338" s="223"/>
      <c r="C338" s="333"/>
      <c r="D338" s="333"/>
      <c r="E338" s="20" t="s">
        <v>23</v>
      </c>
      <c r="F338" s="84"/>
      <c r="G338" s="39"/>
      <c r="H338" s="39"/>
      <c r="I338" s="39"/>
      <c r="J338" s="39"/>
      <c r="K338" s="39"/>
      <c r="L338" s="39"/>
      <c r="M338" s="39"/>
      <c r="N338" s="40"/>
      <c r="O338" s="340"/>
    </row>
    <row r="339" spans="1:15" ht="25.5">
      <c r="A339" s="207"/>
      <c r="B339" s="223"/>
      <c r="C339" s="333"/>
      <c r="D339" s="333"/>
      <c r="E339" s="21" t="s">
        <v>31</v>
      </c>
      <c r="F339" s="70">
        <v>0</v>
      </c>
      <c r="G339" s="48"/>
      <c r="H339" s="49"/>
      <c r="I339" s="48"/>
      <c r="J339" s="49"/>
      <c r="K339" s="48"/>
      <c r="L339" s="49"/>
      <c r="M339" s="48"/>
      <c r="N339" s="49"/>
      <c r="O339" s="340"/>
    </row>
    <row r="340" spans="1:15" ht="38.25">
      <c r="A340" s="207"/>
      <c r="B340" s="223"/>
      <c r="C340" s="333"/>
      <c r="D340" s="333"/>
      <c r="E340" s="107" t="s">
        <v>32</v>
      </c>
      <c r="F340" s="70">
        <v>0</v>
      </c>
      <c r="G340" s="48"/>
      <c r="H340" s="49"/>
      <c r="I340" s="48"/>
      <c r="J340" s="49"/>
      <c r="K340" s="48"/>
      <c r="L340" s="49"/>
      <c r="M340" s="48"/>
      <c r="N340" s="49"/>
      <c r="O340" s="340"/>
    </row>
    <row r="341" spans="1:15" ht="38.25">
      <c r="A341" s="207"/>
      <c r="B341" s="223"/>
      <c r="C341" s="333"/>
      <c r="D341" s="333"/>
      <c r="E341" s="106" t="s">
        <v>33</v>
      </c>
      <c r="F341" s="70">
        <v>0</v>
      </c>
      <c r="G341" s="31"/>
      <c r="H341" s="32"/>
      <c r="I341" s="31"/>
      <c r="J341" s="32"/>
      <c r="K341" s="31"/>
      <c r="L341" s="32"/>
      <c r="M341" s="31"/>
      <c r="N341" s="32"/>
      <c r="O341" s="340"/>
    </row>
    <row r="342" spans="1:15" ht="25.5">
      <c r="A342" s="207"/>
      <c r="B342" s="223"/>
      <c r="C342" s="333"/>
      <c r="D342" s="333"/>
      <c r="E342" s="21" t="s">
        <v>34</v>
      </c>
      <c r="F342" s="70">
        <v>0</v>
      </c>
      <c r="G342" s="30">
        <v>0</v>
      </c>
      <c r="H342" s="30">
        <v>0</v>
      </c>
      <c r="I342" s="30">
        <v>0</v>
      </c>
      <c r="J342" s="30">
        <v>0</v>
      </c>
      <c r="K342" s="30">
        <v>0</v>
      </c>
      <c r="L342" s="30">
        <v>0</v>
      </c>
      <c r="M342" s="30">
        <v>0</v>
      </c>
      <c r="N342" s="30">
        <v>0</v>
      </c>
      <c r="O342" s="340"/>
    </row>
    <row r="343" spans="1:15" ht="25.5">
      <c r="A343" s="207"/>
      <c r="B343" s="223"/>
      <c r="C343" s="334"/>
      <c r="D343" s="334"/>
      <c r="E343" s="106" t="s">
        <v>35</v>
      </c>
      <c r="F343" s="70">
        <v>0</v>
      </c>
      <c r="G343" s="35"/>
      <c r="H343" s="37"/>
      <c r="I343" s="35"/>
      <c r="J343" s="37"/>
      <c r="K343" s="35"/>
      <c r="L343" s="37"/>
      <c r="M343" s="35"/>
      <c r="N343" s="37"/>
      <c r="O343" s="340"/>
    </row>
    <row r="344" spans="1:15" ht="12.75" customHeight="1">
      <c r="A344" s="207"/>
      <c r="B344" s="222" t="s">
        <v>154</v>
      </c>
      <c r="C344" s="332" t="s">
        <v>84</v>
      </c>
      <c r="D344" s="332" t="s">
        <v>84</v>
      </c>
      <c r="E344" s="22" t="s">
        <v>30</v>
      </c>
      <c r="F344" s="85">
        <f t="shared" ref="F344:N344" si="40">F346+F347+F348+F349+F350</f>
        <v>0</v>
      </c>
      <c r="G344" s="47">
        <f t="shared" si="40"/>
        <v>0</v>
      </c>
      <c r="H344" s="47">
        <f t="shared" si="40"/>
        <v>0</v>
      </c>
      <c r="I344" s="47">
        <f t="shared" si="40"/>
        <v>0</v>
      </c>
      <c r="J344" s="47">
        <f t="shared" si="40"/>
        <v>0</v>
      </c>
      <c r="K344" s="47">
        <f t="shared" si="40"/>
        <v>0</v>
      </c>
      <c r="L344" s="47">
        <f t="shared" si="40"/>
        <v>0</v>
      </c>
      <c r="M344" s="47">
        <f t="shared" si="40"/>
        <v>0</v>
      </c>
      <c r="N344" s="47">
        <f t="shared" si="40"/>
        <v>0</v>
      </c>
      <c r="O344" s="340"/>
    </row>
    <row r="345" spans="1:15">
      <c r="A345" s="207"/>
      <c r="B345" s="223"/>
      <c r="C345" s="333"/>
      <c r="D345" s="333"/>
      <c r="E345" s="20" t="s">
        <v>23</v>
      </c>
      <c r="F345" s="84"/>
      <c r="G345" s="39"/>
      <c r="H345" s="39"/>
      <c r="I345" s="39"/>
      <c r="J345" s="39"/>
      <c r="K345" s="39"/>
      <c r="L345" s="39"/>
      <c r="M345" s="39"/>
      <c r="N345" s="40"/>
      <c r="O345" s="340"/>
    </row>
    <row r="346" spans="1:15" ht="25.5">
      <c r="A346" s="207"/>
      <c r="B346" s="223"/>
      <c r="C346" s="333"/>
      <c r="D346" s="333"/>
      <c r="E346" s="21" t="s">
        <v>31</v>
      </c>
      <c r="F346" s="70">
        <v>0</v>
      </c>
      <c r="G346" s="48"/>
      <c r="H346" s="49"/>
      <c r="I346" s="48"/>
      <c r="J346" s="49"/>
      <c r="K346" s="48"/>
      <c r="L346" s="49"/>
      <c r="M346" s="48"/>
      <c r="N346" s="49"/>
      <c r="O346" s="340"/>
    </row>
    <row r="347" spans="1:15" ht="38.25">
      <c r="A347" s="207"/>
      <c r="B347" s="223"/>
      <c r="C347" s="333"/>
      <c r="D347" s="333"/>
      <c r="E347" s="107" t="s">
        <v>32</v>
      </c>
      <c r="F347" s="70">
        <v>0</v>
      </c>
      <c r="G347" s="50">
        <v>0</v>
      </c>
      <c r="H347" s="52">
        <v>0</v>
      </c>
      <c r="I347" s="50">
        <v>0</v>
      </c>
      <c r="J347" s="52">
        <v>0</v>
      </c>
      <c r="K347" s="50">
        <v>0</v>
      </c>
      <c r="L347" s="52">
        <v>0</v>
      </c>
      <c r="M347" s="50">
        <v>0</v>
      </c>
      <c r="N347" s="52">
        <v>0</v>
      </c>
      <c r="O347" s="340"/>
    </row>
    <row r="348" spans="1:15" ht="38.25">
      <c r="A348" s="207"/>
      <c r="B348" s="223"/>
      <c r="C348" s="333"/>
      <c r="D348" s="333"/>
      <c r="E348" s="106" t="s">
        <v>33</v>
      </c>
      <c r="F348" s="70">
        <v>0</v>
      </c>
      <c r="G348" s="31"/>
      <c r="H348" s="32"/>
      <c r="I348" s="31"/>
      <c r="J348" s="32"/>
      <c r="K348" s="31"/>
      <c r="L348" s="32"/>
      <c r="M348" s="31"/>
      <c r="N348" s="32"/>
      <c r="O348" s="340"/>
    </row>
    <row r="349" spans="1:15" ht="25.5">
      <c r="A349" s="207"/>
      <c r="B349" s="223"/>
      <c r="C349" s="333"/>
      <c r="D349" s="333"/>
      <c r="E349" s="21" t="s">
        <v>34</v>
      </c>
      <c r="F349" s="70">
        <v>0</v>
      </c>
      <c r="G349" s="30"/>
      <c r="H349" s="30"/>
      <c r="I349" s="30"/>
      <c r="J349" s="30"/>
      <c r="K349" s="30"/>
      <c r="L349" s="30"/>
      <c r="M349" s="30"/>
      <c r="N349" s="30"/>
      <c r="O349" s="340"/>
    </row>
    <row r="350" spans="1:15" ht="12.75" customHeight="1">
      <c r="A350" s="207"/>
      <c r="B350" s="223"/>
      <c r="C350" s="334"/>
      <c r="D350" s="334"/>
      <c r="E350" s="106" t="s">
        <v>35</v>
      </c>
      <c r="F350" s="70">
        <v>0</v>
      </c>
      <c r="G350" s="35"/>
      <c r="H350" s="37"/>
      <c r="I350" s="35"/>
      <c r="J350" s="37"/>
      <c r="K350" s="35"/>
      <c r="L350" s="37"/>
      <c r="M350" s="35"/>
      <c r="N350" s="37"/>
      <c r="O350" s="340"/>
    </row>
    <row r="351" spans="1:15" ht="12.75" customHeight="1">
      <c r="A351" s="207"/>
      <c r="B351" s="222" t="s">
        <v>155</v>
      </c>
      <c r="C351" s="174" t="s">
        <v>4</v>
      </c>
      <c r="D351" s="174" t="s">
        <v>4</v>
      </c>
      <c r="E351" s="22" t="s">
        <v>30</v>
      </c>
      <c r="F351" s="85">
        <f t="shared" ref="F351:N351" si="41">F353+F354+F355+F356+F357</f>
        <v>3682.7</v>
      </c>
      <c r="G351" s="47">
        <f t="shared" si="41"/>
        <v>4068.2971499999999</v>
      </c>
      <c r="H351" s="47">
        <f t="shared" si="41"/>
        <v>110.47050126266056</v>
      </c>
      <c r="I351" s="47">
        <f t="shared" si="41"/>
        <v>4068.2971499999999</v>
      </c>
      <c r="J351" s="47">
        <f t="shared" si="41"/>
        <v>110.47050126266056</v>
      </c>
      <c r="K351" s="47">
        <f t="shared" si="41"/>
        <v>4068.2971499999999</v>
      </c>
      <c r="L351" s="47">
        <f t="shared" si="41"/>
        <v>110.47050126266056</v>
      </c>
      <c r="M351" s="47">
        <f t="shared" si="41"/>
        <v>3682.7</v>
      </c>
      <c r="N351" s="47">
        <f t="shared" si="41"/>
        <v>100</v>
      </c>
      <c r="O351" s="340"/>
    </row>
    <row r="352" spans="1:15">
      <c r="A352" s="207"/>
      <c r="B352" s="223"/>
      <c r="C352" s="175"/>
      <c r="D352" s="175"/>
      <c r="E352" s="20" t="s">
        <v>23</v>
      </c>
      <c r="F352" s="84"/>
      <c r="G352" s="39"/>
      <c r="H352" s="39"/>
      <c r="I352" s="39"/>
      <c r="J352" s="39"/>
      <c r="K352" s="39"/>
      <c r="L352" s="39"/>
      <c r="M352" s="39"/>
      <c r="N352" s="40"/>
      <c r="O352" s="340"/>
    </row>
    <row r="353" spans="1:15" ht="25.5">
      <c r="A353" s="207"/>
      <c r="B353" s="223"/>
      <c r="C353" s="175"/>
      <c r="D353" s="175"/>
      <c r="E353" s="21" t="s">
        <v>31</v>
      </c>
      <c r="F353" s="70">
        <v>0</v>
      </c>
      <c r="G353" s="48"/>
      <c r="H353" s="49"/>
      <c r="I353" s="48"/>
      <c r="J353" s="49"/>
      <c r="K353" s="48"/>
      <c r="L353" s="49"/>
      <c r="M353" s="48"/>
      <c r="N353" s="49"/>
      <c r="O353" s="340"/>
    </row>
    <row r="354" spans="1:15" ht="38.25">
      <c r="A354" s="207"/>
      <c r="B354" s="223"/>
      <c r="C354" s="175"/>
      <c r="D354" s="175"/>
      <c r="E354" s="107" t="s">
        <v>32</v>
      </c>
      <c r="F354" s="70">
        <v>0</v>
      </c>
      <c r="G354" s="48"/>
      <c r="H354" s="49"/>
      <c r="I354" s="48"/>
      <c r="J354" s="49"/>
      <c r="K354" s="48"/>
      <c r="L354" s="49"/>
      <c r="M354" s="48"/>
      <c r="N354" s="49"/>
      <c r="O354" s="340"/>
    </row>
    <row r="355" spans="1:15" ht="38.25">
      <c r="A355" s="207"/>
      <c r="B355" s="223"/>
      <c r="C355" s="175"/>
      <c r="D355" s="175"/>
      <c r="E355" s="106" t="s">
        <v>33</v>
      </c>
      <c r="F355" s="70">
        <v>0</v>
      </c>
      <c r="G355" s="31"/>
      <c r="H355" s="32"/>
      <c r="I355" s="31"/>
      <c r="J355" s="32"/>
      <c r="K355" s="31"/>
      <c r="L355" s="32"/>
      <c r="M355" s="31"/>
      <c r="N355" s="32"/>
      <c r="O355" s="340"/>
    </row>
    <row r="356" spans="1:15" ht="25.5">
      <c r="A356" s="207"/>
      <c r="B356" s="223"/>
      <c r="C356" s="175"/>
      <c r="D356" s="175"/>
      <c r="E356" s="21" t="s">
        <v>34</v>
      </c>
      <c r="F356" s="70">
        <v>3682.7</v>
      </c>
      <c r="G356" s="30">
        <f>4068.30715-0.01</f>
        <v>4068.2971499999999</v>
      </c>
      <c r="H356" s="30">
        <f>G356/F356*100</f>
        <v>110.47050126266056</v>
      </c>
      <c r="I356" s="30">
        <f>G356+0</f>
        <v>4068.2971499999999</v>
      </c>
      <c r="J356" s="30">
        <f>I356/F356*100</f>
        <v>110.47050126266056</v>
      </c>
      <c r="K356" s="30">
        <f>I356+0</f>
        <v>4068.2971499999999</v>
      </c>
      <c r="L356" s="30">
        <f>K356/F356*100</f>
        <v>110.47050126266056</v>
      </c>
      <c r="M356" s="30">
        <v>3682.7</v>
      </c>
      <c r="N356" s="70">
        <f>M356/F356*100</f>
        <v>100</v>
      </c>
      <c r="O356" s="340"/>
    </row>
    <row r="357" spans="1:15" ht="25.5">
      <c r="A357" s="335"/>
      <c r="B357" s="223"/>
      <c r="C357" s="215"/>
      <c r="D357" s="215"/>
      <c r="E357" s="106" t="s">
        <v>35</v>
      </c>
      <c r="F357" s="70">
        <v>0</v>
      </c>
      <c r="G357" s="35"/>
      <c r="H357" s="37"/>
      <c r="I357" s="35"/>
      <c r="J357" s="37"/>
      <c r="K357" s="35"/>
      <c r="L357" s="37"/>
      <c r="M357" s="35"/>
      <c r="N357" s="37"/>
      <c r="O357" s="341"/>
    </row>
    <row r="358" spans="1:15" s="89" customFormat="1" ht="30" customHeight="1">
      <c r="A358" s="342" t="s">
        <v>186</v>
      </c>
      <c r="B358" s="343"/>
      <c r="C358" s="343"/>
      <c r="D358" s="343"/>
      <c r="E358" s="343"/>
      <c r="F358" s="343"/>
      <c r="G358" s="343"/>
      <c r="H358" s="343"/>
      <c r="I358" s="343"/>
      <c r="J358" s="343"/>
      <c r="K358" s="343"/>
      <c r="L358" s="343"/>
      <c r="M358" s="343"/>
      <c r="N358" s="343"/>
      <c r="O358" s="344"/>
    </row>
    <row r="359" spans="1:15" ht="12.75" customHeight="1">
      <c r="A359" s="169" t="s">
        <v>156</v>
      </c>
      <c r="B359" s="187" t="s">
        <v>157</v>
      </c>
      <c r="C359" s="188"/>
      <c r="D359" s="189"/>
      <c r="E359" s="14" t="s">
        <v>30</v>
      </c>
      <c r="F359" s="70">
        <f t="shared" ref="F359:N359" si="42">F361+F362+F363+F364+F365</f>
        <v>0</v>
      </c>
      <c r="G359" s="30">
        <f t="shared" si="42"/>
        <v>0</v>
      </c>
      <c r="H359" s="30">
        <f t="shared" si="42"/>
        <v>0</v>
      </c>
      <c r="I359" s="30">
        <f t="shared" si="42"/>
        <v>0</v>
      </c>
      <c r="J359" s="30">
        <f t="shared" si="42"/>
        <v>0</v>
      </c>
      <c r="K359" s="30">
        <f t="shared" si="42"/>
        <v>0</v>
      </c>
      <c r="L359" s="30">
        <f t="shared" si="42"/>
        <v>0</v>
      </c>
      <c r="M359" s="30">
        <f t="shared" si="42"/>
        <v>0</v>
      </c>
      <c r="N359" s="30">
        <f t="shared" si="42"/>
        <v>0</v>
      </c>
      <c r="O359" s="196"/>
    </row>
    <row r="360" spans="1:15" ht="21" customHeight="1">
      <c r="A360" s="170"/>
      <c r="B360" s="190"/>
      <c r="C360" s="191"/>
      <c r="D360" s="192"/>
      <c r="E360" s="15" t="s">
        <v>23</v>
      </c>
      <c r="F360" s="82"/>
      <c r="G360" s="38"/>
      <c r="H360" s="38"/>
      <c r="I360" s="38"/>
      <c r="J360" s="38"/>
      <c r="K360" s="38"/>
      <c r="L360" s="38"/>
      <c r="M360" s="38"/>
      <c r="N360" s="38"/>
      <c r="O360" s="197"/>
    </row>
    <row r="361" spans="1:15" ht="25.5">
      <c r="A361" s="170"/>
      <c r="B361" s="190"/>
      <c r="C361" s="191"/>
      <c r="D361" s="192"/>
      <c r="E361" s="16" t="s">
        <v>31</v>
      </c>
      <c r="F361" s="70">
        <v>0</v>
      </c>
      <c r="G361" s="30"/>
      <c r="H361" s="30"/>
      <c r="I361" s="30"/>
      <c r="J361" s="30"/>
      <c r="K361" s="30"/>
      <c r="L361" s="30"/>
      <c r="M361" s="30"/>
      <c r="N361" s="30"/>
      <c r="O361" s="197"/>
    </row>
    <row r="362" spans="1:15" ht="38.25">
      <c r="A362" s="170"/>
      <c r="B362" s="190"/>
      <c r="C362" s="191"/>
      <c r="D362" s="192"/>
      <c r="E362" s="17" t="s">
        <v>32</v>
      </c>
      <c r="F362" s="70">
        <v>0</v>
      </c>
      <c r="G362" s="30"/>
      <c r="H362" s="30"/>
      <c r="I362" s="30"/>
      <c r="J362" s="30"/>
      <c r="K362" s="30"/>
      <c r="L362" s="30"/>
      <c r="M362" s="30"/>
      <c r="N362" s="30"/>
      <c r="O362" s="197"/>
    </row>
    <row r="363" spans="1:15" ht="44.25" customHeight="1">
      <c r="A363" s="170"/>
      <c r="B363" s="190"/>
      <c r="C363" s="191"/>
      <c r="D363" s="192"/>
      <c r="E363" s="18" t="s">
        <v>33</v>
      </c>
      <c r="F363" s="70">
        <v>0</v>
      </c>
      <c r="G363" s="30"/>
      <c r="H363" s="30"/>
      <c r="I363" s="30"/>
      <c r="J363" s="30"/>
      <c r="K363" s="30"/>
      <c r="L363" s="30"/>
      <c r="M363" s="30"/>
      <c r="N363" s="30"/>
      <c r="O363" s="197"/>
    </row>
    <row r="364" spans="1:15" ht="25.5">
      <c r="A364" s="170"/>
      <c r="B364" s="190"/>
      <c r="C364" s="191"/>
      <c r="D364" s="192"/>
      <c r="E364" s="16" t="s">
        <v>34</v>
      </c>
      <c r="F364" s="70">
        <f t="shared" ref="F364:N364" si="43">F371</f>
        <v>0</v>
      </c>
      <c r="G364" s="58">
        <f t="shared" si="43"/>
        <v>0</v>
      </c>
      <c r="H364" s="58">
        <f t="shared" si="43"/>
        <v>0</v>
      </c>
      <c r="I364" s="58">
        <f t="shared" si="43"/>
        <v>0</v>
      </c>
      <c r="J364" s="58">
        <f t="shared" si="43"/>
        <v>0</v>
      </c>
      <c r="K364" s="58">
        <f t="shared" si="43"/>
        <v>0</v>
      </c>
      <c r="L364" s="58">
        <f t="shared" si="43"/>
        <v>0</v>
      </c>
      <c r="M364" s="58">
        <f>M371</f>
        <v>0</v>
      </c>
      <c r="N364" s="58">
        <f t="shared" si="43"/>
        <v>0</v>
      </c>
      <c r="O364" s="197"/>
    </row>
    <row r="365" spans="1:15" ht="30" customHeight="1">
      <c r="A365" s="186"/>
      <c r="B365" s="193"/>
      <c r="C365" s="194"/>
      <c r="D365" s="195"/>
      <c r="E365" s="18" t="s">
        <v>35</v>
      </c>
      <c r="F365" s="70">
        <v>0</v>
      </c>
      <c r="G365" s="58"/>
      <c r="H365" s="58"/>
      <c r="I365" s="58"/>
      <c r="J365" s="58"/>
      <c r="K365" s="58"/>
      <c r="L365" s="58"/>
      <c r="M365" s="58"/>
      <c r="N365" s="58"/>
      <c r="O365" s="198"/>
    </row>
    <row r="366" spans="1:15" ht="12.75" customHeight="1">
      <c r="A366" s="169" t="s">
        <v>158</v>
      </c>
      <c r="B366" s="222" t="s">
        <v>79</v>
      </c>
      <c r="C366" s="174" t="s">
        <v>84</v>
      </c>
      <c r="D366" s="174" t="s">
        <v>84</v>
      </c>
      <c r="E366" s="22" t="s">
        <v>30</v>
      </c>
      <c r="F366" s="85">
        <f t="shared" ref="F366:N366" si="44">F368+F369+F370+F371+F372</f>
        <v>0</v>
      </c>
      <c r="G366" s="47">
        <f t="shared" si="44"/>
        <v>0</v>
      </c>
      <c r="H366" s="47">
        <f t="shared" si="44"/>
        <v>0</v>
      </c>
      <c r="I366" s="47">
        <f t="shared" si="44"/>
        <v>0</v>
      </c>
      <c r="J366" s="47">
        <f t="shared" si="44"/>
        <v>0</v>
      </c>
      <c r="K366" s="47">
        <f t="shared" si="44"/>
        <v>0</v>
      </c>
      <c r="L366" s="47">
        <f t="shared" si="44"/>
        <v>0</v>
      </c>
      <c r="M366" s="47">
        <f t="shared" si="44"/>
        <v>0</v>
      </c>
      <c r="N366" s="47">
        <f t="shared" si="44"/>
        <v>0</v>
      </c>
      <c r="O366" s="211"/>
    </row>
    <row r="367" spans="1:15">
      <c r="A367" s="170"/>
      <c r="B367" s="223"/>
      <c r="C367" s="175"/>
      <c r="D367" s="175"/>
      <c r="E367" s="20" t="s">
        <v>23</v>
      </c>
      <c r="F367" s="84"/>
      <c r="G367" s="39"/>
      <c r="H367" s="39"/>
      <c r="I367" s="39"/>
      <c r="J367" s="39"/>
      <c r="K367" s="39"/>
      <c r="L367" s="39"/>
      <c r="M367" s="39"/>
      <c r="N367" s="40"/>
      <c r="O367" s="284"/>
    </row>
    <row r="368" spans="1:15" ht="22.5" customHeight="1">
      <c r="A368" s="170"/>
      <c r="B368" s="223"/>
      <c r="C368" s="175"/>
      <c r="D368" s="175"/>
      <c r="E368" s="21" t="s">
        <v>31</v>
      </c>
      <c r="F368" s="70">
        <v>0</v>
      </c>
      <c r="G368" s="48"/>
      <c r="H368" s="49"/>
      <c r="I368" s="48"/>
      <c r="J368" s="49"/>
      <c r="K368" s="48"/>
      <c r="L368" s="49"/>
      <c r="M368" s="48"/>
      <c r="N368" s="49"/>
      <c r="O368" s="284"/>
    </row>
    <row r="369" spans="1:15" ht="38.25">
      <c r="A369" s="170"/>
      <c r="B369" s="223"/>
      <c r="C369" s="175"/>
      <c r="D369" s="175"/>
      <c r="E369" s="107" t="s">
        <v>32</v>
      </c>
      <c r="F369" s="70">
        <v>0</v>
      </c>
      <c r="G369" s="48"/>
      <c r="H369" s="49"/>
      <c r="I369" s="48"/>
      <c r="J369" s="49"/>
      <c r="K369" s="48"/>
      <c r="L369" s="49"/>
      <c r="M369" s="48"/>
      <c r="N369" s="49"/>
      <c r="O369" s="284"/>
    </row>
    <row r="370" spans="1:15" ht="51" customHeight="1">
      <c r="A370" s="170"/>
      <c r="B370" s="223"/>
      <c r="C370" s="175"/>
      <c r="D370" s="175"/>
      <c r="E370" s="106" t="s">
        <v>33</v>
      </c>
      <c r="F370" s="70">
        <v>0</v>
      </c>
      <c r="G370" s="31"/>
      <c r="H370" s="32"/>
      <c r="I370" s="31"/>
      <c r="J370" s="32"/>
      <c r="K370" s="31"/>
      <c r="L370" s="32"/>
      <c r="M370" s="31"/>
      <c r="N370" s="32"/>
      <c r="O370" s="284"/>
    </row>
    <row r="371" spans="1:15" ht="25.5">
      <c r="A371" s="170"/>
      <c r="B371" s="223"/>
      <c r="C371" s="175"/>
      <c r="D371" s="175"/>
      <c r="E371" s="21" t="s">
        <v>34</v>
      </c>
      <c r="F371" s="70">
        <v>0</v>
      </c>
      <c r="G371" s="30">
        <v>0</v>
      </c>
      <c r="H371" s="30">
        <v>0</v>
      </c>
      <c r="I371" s="30">
        <f>G371+0</f>
        <v>0</v>
      </c>
      <c r="J371" s="30">
        <v>0</v>
      </c>
      <c r="K371" s="30">
        <f>I371+0</f>
        <v>0</v>
      </c>
      <c r="L371" s="30">
        <v>0</v>
      </c>
      <c r="M371" s="30">
        <f>K371+0</f>
        <v>0</v>
      </c>
      <c r="N371" s="30">
        <v>0</v>
      </c>
      <c r="O371" s="284"/>
    </row>
    <row r="372" spans="1:15" ht="25.5">
      <c r="A372" s="186"/>
      <c r="B372" s="223"/>
      <c r="C372" s="215"/>
      <c r="D372" s="215"/>
      <c r="E372" s="106" t="s">
        <v>35</v>
      </c>
      <c r="F372" s="70">
        <v>0</v>
      </c>
      <c r="G372" s="35"/>
      <c r="H372" s="37"/>
      <c r="I372" s="35"/>
      <c r="J372" s="37"/>
      <c r="K372" s="35"/>
      <c r="L372" s="37"/>
      <c r="M372" s="35"/>
      <c r="N372" s="37"/>
      <c r="O372" s="209"/>
    </row>
    <row r="373" spans="1:15" ht="15.75" customHeight="1">
      <c r="A373" s="255"/>
      <c r="B373" s="316"/>
      <c r="C373" s="316"/>
      <c r="D373" s="316"/>
      <c r="E373" s="316"/>
      <c r="F373" s="316"/>
      <c r="G373" s="316"/>
      <c r="H373" s="316"/>
      <c r="I373" s="316"/>
      <c r="J373" s="316"/>
      <c r="K373" s="316"/>
      <c r="L373" s="316"/>
      <c r="M373" s="316"/>
      <c r="N373" s="316"/>
      <c r="O373" s="317"/>
    </row>
    <row r="374" spans="1:15" ht="38.25">
      <c r="A374" s="279" t="s">
        <v>69</v>
      </c>
      <c r="B374" s="279"/>
      <c r="C374" s="258"/>
      <c r="D374" s="279"/>
      <c r="E374" s="19" t="s">
        <v>167</v>
      </c>
      <c r="F374" s="85">
        <f t="shared" ref="F374:N374" si="45">F376+F377+F378+F379+F380</f>
        <v>11212</v>
      </c>
      <c r="G374" s="47">
        <f t="shared" si="45"/>
        <v>6086.5327400000006</v>
      </c>
      <c r="H374" s="47">
        <f t="shared" si="45"/>
        <v>54.285878879771673</v>
      </c>
      <c r="I374" s="47">
        <f t="shared" si="45"/>
        <v>8068.7535499999994</v>
      </c>
      <c r="J374" s="47">
        <f t="shared" si="45"/>
        <v>71.965336692829112</v>
      </c>
      <c r="K374" s="47">
        <f t="shared" si="45"/>
        <v>9308.9088100000008</v>
      </c>
      <c r="L374" s="47">
        <f t="shared" si="45"/>
        <v>83.026300481626834</v>
      </c>
      <c r="M374" s="47">
        <f t="shared" si="45"/>
        <v>10602.32545</v>
      </c>
      <c r="N374" s="47">
        <f t="shared" si="45"/>
        <v>94.562303335711732</v>
      </c>
      <c r="O374" s="281"/>
    </row>
    <row r="375" spans="1:15">
      <c r="A375" s="279"/>
      <c r="B375" s="279"/>
      <c r="C375" s="261"/>
      <c r="D375" s="279"/>
      <c r="E375" s="20" t="s">
        <v>23</v>
      </c>
      <c r="F375" s="84"/>
      <c r="G375" s="39"/>
      <c r="H375" s="39"/>
      <c r="I375" s="39"/>
      <c r="J375" s="39"/>
      <c r="K375" s="39"/>
      <c r="L375" s="39"/>
      <c r="M375" s="39"/>
      <c r="N375" s="40"/>
      <c r="O375" s="281"/>
    </row>
    <row r="376" spans="1:15" ht="25.5">
      <c r="A376" s="279"/>
      <c r="B376" s="279"/>
      <c r="C376" s="261"/>
      <c r="D376" s="279"/>
      <c r="E376" s="21" t="s">
        <v>31</v>
      </c>
      <c r="F376" s="70">
        <f>F187+F195+F206+F216+F227+F235+F243+F251+F259+F368+F301+F309+F317+F353</f>
        <v>0</v>
      </c>
      <c r="G376" s="31"/>
      <c r="H376" s="32"/>
      <c r="I376" s="31"/>
      <c r="J376" s="32"/>
      <c r="K376" s="31"/>
      <c r="L376" s="32"/>
      <c r="M376" s="31"/>
      <c r="N376" s="32"/>
      <c r="O376" s="281"/>
    </row>
    <row r="377" spans="1:15" ht="38.25">
      <c r="A377" s="279"/>
      <c r="B377" s="279"/>
      <c r="C377" s="261"/>
      <c r="D377" s="279"/>
      <c r="E377" s="107" t="s">
        <v>32</v>
      </c>
      <c r="F377" s="70">
        <f>F188+F196+F207+F217+F228+F236+F244+F252+F260+F369+F302+F310+F318+F354</f>
        <v>0</v>
      </c>
      <c r="G377" s="30"/>
      <c r="H377" s="30"/>
      <c r="I377" s="30"/>
      <c r="J377" s="30"/>
      <c r="K377" s="30"/>
      <c r="L377" s="30"/>
      <c r="M377" s="30"/>
      <c r="N377" s="30"/>
      <c r="O377" s="281"/>
    </row>
    <row r="378" spans="1:15" ht="38.25">
      <c r="A378" s="279"/>
      <c r="B378" s="279"/>
      <c r="C378" s="261"/>
      <c r="D378" s="279"/>
      <c r="E378" s="106" t="s">
        <v>33</v>
      </c>
      <c r="F378" s="70">
        <f>F189+F197+F208+F218+F229+F237+F245+F253+F261+F370+F303+F311+F319+F355</f>
        <v>0</v>
      </c>
      <c r="G378" s="35"/>
      <c r="H378" s="37"/>
      <c r="I378" s="35"/>
      <c r="J378" s="37"/>
      <c r="K378" s="35"/>
      <c r="L378" s="37"/>
      <c r="M378" s="35"/>
      <c r="N378" s="37"/>
      <c r="O378" s="281"/>
    </row>
    <row r="379" spans="1:15" ht="25.5">
      <c r="A379" s="279"/>
      <c r="B379" s="279"/>
      <c r="C379" s="261"/>
      <c r="D379" s="279"/>
      <c r="E379" s="21" t="s">
        <v>34</v>
      </c>
      <c r="F379" s="70">
        <f>F183+F270+F328+F364</f>
        <v>11212</v>
      </c>
      <c r="G379" s="30">
        <f>G183+G270+G328+G364</f>
        <v>6086.5327400000006</v>
      </c>
      <c r="H379" s="30">
        <f>G379/F379*100</f>
        <v>54.285878879771673</v>
      </c>
      <c r="I379" s="30">
        <f>I183+I270+I328+I364</f>
        <v>8068.7535499999994</v>
      </c>
      <c r="J379" s="30">
        <f>I379/F379*100</f>
        <v>71.965336692829112</v>
      </c>
      <c r="K379" s="30">
        <f>K183+K270+K328+K364</f>
        <v>9308.9088100000008</v>
      </c>
      <c r="L379" s="30">
        <f>K379/F379*100</f>
        <v>83.026300481626834</v>
      </c>
      <c r="M379" s="30">
        <f>M183+M270+M328+M364</f>
        <v>10602.32545</v>
      </c>
      <c r="N379" s="30">
        <f>M379/F379*100</f>
        <v>94.562303335711732</v>
      </c>
      <c r="O379" s="281"/>
    </row>
    <row r="380" spans="1:15" ht="25.5">
      <c r="A380" s="280"/>
      <c r="B380" s="280"/>
      <c r="C380" s="261"/>
      <c r="D380" s="280"/>
      <c r="E380" s="107" t="s">
        <v>35</v>
      </c>
      <c r="F380" s="70">
        <f>F191+F199+F210+F220+F231+F239+F247+F255+F263+F372+F313+F321+F357</f>
        <v>0</v>
      </c>
      <c r="G380" s="41"/>
      <c r="H380" s="43"/>
      <c r="I380" s="41"/>
      <c r="J380" s="43"/>
      <c r="K380" s="41"/>
      <c r="L380" s="43"/>
      <c r="M380" s="41"/>
      <c r="N380" s="43"/>
      <c r="O380" s="281"/>
    </row>
    <row r="381" spans="1:15" ht="17.25" customHeight="1">
      <c r="A381" s="182" t="s">
        <v>159</v>
      </c>
      <c r="B381" s="183"/>
      <c r="C381" s="183"/>
      <c r="D381" s="183"/>
      <c r="E381" s="183"/>
      <c r="F381" s="183"/>
      <c r="G381" s="270"/>
      <c r="H381" s="270"/>
      <c r="I381" s="270"/>
      <c r="J381" s="270"/>
      <c r="K381" s="270"/>
      <c r="L381" s="270"/>
      <c r="M381" s="270"/>
      <c r="N381" s="270"/>
      <c r="O381" s="271"/>
    </row>
    <row r="382" spans="1:15" ht="17.25" customHeight="1">
      <c r="A382" s="182" t="s">
        <v>160</v>
      </c>
      <c r="B382" s="183"/>
      <c r="C382" s="183"/>
      <c r="D382" s="183"/>
      <c r="E382" s="183"/>
      <c r="F382" s="183"/>
      <c r="G382" s="184"/>
      <c r="H382" s="184"/>
      <c r="I382" s="184"/>
      <c r="J382" s="184"/>
      <c r="K382" s="184"/>
      <c r="L382" s="184"/>
      <c r="M382" s="184"/>
      <c r="N382" s="376"/>
      <c r="O382" s="271"/>
    </row>
    <row r="383" spans="1:15" ht="12.75" customHeight="1">
      <c r="A383" s="169" t="s">
        <v>161</v>
      </c>
      <c r="B383" s="187" t="s">
        <v>162</v>
      </c>
      <c r="C383" s="188"/>
      <c r="D383" s="189"/>
      <c r="E383" s="14" t="s">
        <v>30</v>
      </c>
      <c r="F383" s="70">
        <f t="shared" ref="F383:N383" si="46">F385+F386+F387+F388+F389</f>
        <v>0</v>
      </c>
      <c r="G383" s="30">
        <f t="shared" si="46"/>
        <v>0</v>
      </c>
      <c r="H383" s="30">
        <f t="shared" si="46"/>
        <v>0</v>
      </c>
      <c r="I383" s="30">
        <f t="shared" si="46"/>
        <v>0</v>
      </c>
      <c r="J383" s="30">
        <f t="shared" si="46"/>
        <v>0</v>
      </c>
      <c r="K383" s="30">
        <f t="shared" si="46"/>
        <v>0</v>
      </c>
      <c r="L383" s="30">
        <f t="shared" si="46"/>
        <v>0</v>
      </c>
      <c r="M383" s="30">
        <f t="shared" si="46"/>
        <v>0</v>
      </c>
      <c r="N383" s="30">
        <f t="shared" si="46"/>
        <v>0</v>
      </c>
      <c r="O383" s="196"/>
    </row>
    <row r="384" spans="1:15" ht="21" customHeight="1">
      <c r="A384" s="170"/>
      <c r="B384" s="190"/>
      <c r="C384" s="191"/>
      <c r="D384" s="192"/>
      <c r="E384" s="15" t="s">
        <v>23</v>
      </c>
      <c r="F384" s="82"/>
      <c r="G384" s="38"/>
      <c r="H384" s="38"/>
      <c r="I384" s="38"/>
      <c r="J384" s="38"/>
      <c r="K384" s="38"/>
      <c r="L384" s="38"/>
      <c r="M384" s="38"/>
      <c r="N384" s="38"/>
      <c r="O384" s="197"/>
    </row>
    <row r="385" spans="1:15" ht="25.5">
      <c r="A385" s="170"/>
      <c r="B385" s="190"/>
      <c r="C385" s="191"/>
      <c r="D385" s="192"/>
      <c r="E385" s="16" t="s">
        <v>31</v>
      </c>
      <c r="F385" s="70">
        <v>0</v>
      </c>
      <c r="G385" s="30"/>
      <c r="H385" s="30"/>
      <c r="I385" s="30"/>
      <c r="J385" s="30"/>
      <c r="K385" s="30"/>
      <c r="L385" s="30"/>
      <c r="M385" s="30"/>
      <c r="N385" s="30"/>
      <c r="O385" s="197"/>
    </row>
    <row r="386" spans="1:15" ht="38.25">
      <c r="A386" s="170"/>
      <c r="B386" s="190"/>
      <c r="C386" s="191"/>
      <c r="D386" s="192"/>
      <c r="E386" s="17" t="s">
        <v>32</v>
      </c>
      <c r="F386" s="70">
        <v>0</v>
      </c>
      <c r="G386" s="30"/>
      <c r="H386" s="30"/>
      <c r="I386" s="30"/>
      <c r="J386" s="30"/>
      <c r="K386" s="30"/>
      <c r="L386" s="30"/>
      <c r="M386" s="30"/>
      <c r="N386" s="30"/>
      <c r="O386" s="197"/>
    </row>
    <row r="387" spans="1:15" ht="44.25" customHeight="1">
      <c r="A387" s="170"/>
      <c r="B387" s="190"/>
      <c r="C387" s="191"/>
      <c r="D387" s="192"/>
      <c r="E387" s="18" t="s">
        <v>33</v>
      </c>
      <c r="F387" s="70">
        <v>0</v>
      </c>
      <c r="G387" s="30"/>
      <c r="H387" s="30"/>
      <c r="I387" s="30"/>
      <c r="J387" s="30"/>
      <c r="K387" s="30"/>
      <c r="L387" s="30"/>
      <c r="M387" s="30"/>
      <c r="N387" s="30"/>
      <c r="O387" s="197"/>
    </row>
    <row r="388" spans="1:15" ht="25.5">
      <c r="A388" s="170"/>
      <c r="B388" s="190"/>
      <c r="C388" s="191"/>
      <c r="D388" s="192"/>
      <c r="E388" s="16" t="s">
        <v>34</v>
      </c>
      <c r="F388" s="70">
        <f t="shared" ref="F388:N388" si="47">F395</f>
        <v>0</v>
      </c>
      <c r="G388" s="58">
        <f t="shared" si="47"/>
        <v>0</v>
      </c>
      <c r="H388" s="58">
        <f t="shared" si="47"/>
        <v>0</v>
      </c>
      <c r="I388" s="58">
        <f t="shared" si="47"/>
        <v>0</v>
      </c>
      <c r="J388" s="58">
        <f t="shared" si="47"/>
        <v>0</v>
      </c>
      <c r="K388" s="58">
        <f t="shared" si="47"/>
        <v>0</v>
      </c>
      <c r="L388" s="58">
        <f t="shared" si="47"/>
        <v>0</v>
      </c>
      <c r="M388" s="58">
        <f t="shared" si="47"/>
        <v>0</v>
      </c>
      <c r="N388" s="58">
        <f t="shared" si="47"/>
        <v>0</v>
      </c>
      <c r="O388" s="197"/>
    </row>
    <row r="389" spans="1:15" ht="30" customHeight="1">
      <c r="A389" s="186"/>
      <c r="B389" s="193"/>
      <c r="C389" s="194"/>
      <c r="D389" s="195"/>
      <c r="E389" s="18" t="s">
        <v>35</v>
      </c>
      <c r="F389" s="70">
        <v>0</v>
      </c>
      <c r="G389" s="30"/>
      <c r="H389" s="30"/>
      <c r="I389" s="30"/>
      <c r="J389" s="30"/>
      <c r="K389" s="30"/>
      <c r="L389" s="30"/>
      <c r="M389" s="30"/>
      <c r="N389" s="30"/>
      <c r="O389" s="198"/>
    </row>
    <row r="390" spans="1:15" ht="12.75" customHeight="1">
      <c r="A390" s="169" t="s">
        <v>163</v>
      </c>
      <c r="B390" s="222" t="s">
        <v>164</v>
      </c>
      <c r="C390" s="174" t="s">
        <v>84</v>
      </c>
      <c r="D390" s="174" t="s">
        <v>84</v>
      </c>
      <c r="E390" s="22" t="s">
        <v>30</v>
      </c>
      <c r="F390" s="85">
        <f t="shared" ref="F390:N390" si="48">F392+F393+F394+F395+F396</f>
        <v>0</v>
      </c>
      <c r="G390" s="47">
        <f t="shared" si="48"/>
        <v>0</v>
      </c>
      <c r="H390" s="47">
        <f t="shared" si="48"/>
        <v>0</v>
      </c>
      <c r="I390" s="47">
        <f t="shared" si="48"/>
        <v>0</v>
      </c>
      <c r="J390" s="47">
        <f t="shared" si="48"/>
        <v>0</v>
      </c>
      <c r="K390" s="47">
        <f t="shared" si="48"/>
        <v>0</v>
      </c>
      <c r="L390" s="47">
        <f t="shared" si="48"/>
        <v>0</v>
      </c>
      <c r="M390" s="47">
        <f t="shared" si="48"/>
        <v>0</v>
      </c>
      <c r="N390" s="47">
        <f t="shared" si="48"/>
        <v>0</v>
      </c>
      <c r="O390" s="210"/>
    </row>
    <row r="391" spans="1:15">
      <c r="A391" s="170"/>
      <c r="B391" s="223"/>
      <c r="C391" s="175"/>
      <c r="D391" s="175"/>
      <c r="E391" s="20" t="s">
        <v>23</v>
      </c>
      <c r="F391" s="84"/>
      <c r="G391" s="39"/>
      <c r="H391" s="39"/>
      <c r="I391" s="39"/>
      <c r="J391" s="39"/>
      <c r="K391" s="39"/>
      <c r="L391" s="39"/>
      <c r="M391" s="39"/>
      <c r="N391" s="40"/>
      <c r="O391" s="210"/>
    </row>
    <row r="392" spans="1:15" ht="25.5">
      <c r="A392" s="170"/>
      <c r="B392" s="223"/>
      <c r="C392" s="175"/>
      <c r="D392" s="175"/>
      <c r="E392" s="21" t="s">
        <v>31</v>
      </c>
      <c r="F392" s="70">
        <v>0</v>
      </c>
      <c r="G392" s="48"/>
      <c r="H392" s="49"/>
      <c r="I392" s="48"/>
      <c r="J392" s="49"/>
      <c r="K392" s="48"/>
      <c r="L392" s="49"/>
      <c r="M392" s="48"/>
      <c r="N392" s="49"/>
      <c r="O392" s="210"/>
    </row>
    <row r="393" spans="1:15" ht="38.25">
      <c r="A393" s="170"/>
      <c r="B393" s="223"/>
      <c r="C393" s="175"/>
      <c r="D393" s="175"/>
      <c r="E393" s="107" t="s">
        <v>32</v>
      </c>
      <c r="F393" s="70">
        <v>0</v>
      </c>
      <c r="G393" s="48"/>
      <c r="H393" s="49"/>
      <c r="I393" s="48"/>
      <c r="J393" s="49"/>
      <c r="K393" s="48"/>
      <c r="L393" s="49"/>
      <c r="M393" s="48"/>
      <c r="N393" s="49"/>
      <c r="O393" s="210"/>
    </row>
    <row r="394" spans="1:15" ht="38.25">
      <c r="A394" s="170"/>
      <c r="B394" s="223"/>
      <c r="C394" s="175"/>
      <c r="D394" s="175"/>
      <c r="E394" s="106" t="s">
        <v>33</v>
      </c>
      <c r="F394" s="70">
        <v>0</v>
      </c>
      <c r="G394" s="31"/>
      <c r="H394" s="32"/>
      <c r="I394" s="31"/>
      <c r="J394" s="32"/>
      <c r="K394" s="31"/>
      <c r="L394" s="32"/>
      <c r="M394" s="31"/>
      <c r="N394" s="32"/>
      <c r="O394" s="210"/>
    </row>
    <row r="395" spans="1:15" ht="25.5">
      <c r="A395" s="170"/>
      <c r="B395" s="223"/>
      <c r="C395" s="175"/>
      <c r="D395" s="175"/>
      <c r="E395" s="21" t="s">
        <v>34</v>
      </c>
      <c r="F395" s="70">
        <v>0</v>
      </c>
      <c r="G395" s="30">
        <v>0</v>
      </c>
      <c r="H395" s="30">
        <v>0</v>
      </c>
      <c r="I395" s="30">
        <f>G395+0</f>
        <v>0</v>
      </c>
      <c r="J395" s="30">
        <v>0</v>
      </c>
      <c r="K395" s="30">
        <f>I395+0</f>
        <v>0</v>
      </c>
      <c r="L395" s="30">
        <v>0</v>
      </c>
      <c r="M395" s="30">
        <f>K395+0</f>
        <v>0</v>
      </c>
      <c r="N395" s="30">
        <v>0</v>
      </c>
      <c r="O395" s="210"/>
    </row>
    <row r="396" spans="1:15" ht="25.5">
      <c r="A396" s="186"/>
      <c r="B396" s="223"/>
      <c r="C396" s="215"/>
      <c r="D396" s="215"/>
      <c r="E396" s="106" t="s">
        <v>35</v>
      </c>
      <c r="F396" s="70">
        <v>0</v>
      </c>
      <c r="G396" s="35"/>
      <c r="H396" s="37"/>
      <c r="I396" s="35"/>
      <c r="J396" s="37"/>
      <c r="K396" s="35"/>
      <c r="L396" s="37"/>
      <c r="M396" s="35"/>
      <c r="N396" s="37"/>
      <c r="O396" s="210"/>
    </row>
    <row r="397" spans="1:15" ht="15.75" customHeight="1">
      <c r="A397" s="255"/>
      <c r="B397" s="316"/>
      <c r="C397" s="316"/>
      <c r="D397" s="316"/>
      <c r="E397" s="316"/>
      <c r="F397" s="316"/>
      <c r="G397" s="316"/>
      <c r="H397" s="316"/>
      <c r="I397" s="316"/>
      <c r="J397" s="316"/>
      <c r="K397" s="316"/>
      <c r="L397" s="316"/>
      <c r="M397" s="316"/>
      <c r="N397" s="316"/>
      <c r="O397" s="317"/>
    </row>
    <row r="398" spans="1:15" ht="38.25">
      <c r="A398" s="258" t="s">
        <v>165</v>
      </c>
      <c r="B398" s="259"/>
      <c r="C398" s="359"/>
      <c r="D398" s="360"/>
      <c r="E398" s="19" t="s">
        <v>166</v>
      </c>
      <c r="F398" s="85">
        <f t="shared" ref="F398:N398" si="49">F400+F401+F402+F403+F404</f>
        <v>0</v>
      </c>
      <c r="G398" s="47">
        <f t="shared" si="49"/>
        <v>0</v>
      </c>
      <c r="H398" s="47">
        <f t="shared" si="49"/>
        <v>0</v>
      </c>
      <c r="I398" s="47">
        <f t="shared" si="49"/>
        <v>0</v>
      </c>
      <c r="J398" s="47">
        <f t="shared" si="49"/>
        <v>0</v>
      </c>
      <c r="K398" s="47">
        <f t="shared" si="49"/>
        <v>0</v>
      </c>
      <c r="L398" s="47">
        <f t="shared" si="49"/>
        <v>0</v>
      </c>
      <c r="M398" s="47">
        <f t="shared" si="49"/>
        <v>0</v>
      </c>
      <c r="N398" s="47">
        <f t="shared" si="49"/>
        <v>0</v>
      </c>
      <c r="O398" s="281"/>
    </row>
    <row r="399" spans="1:15">
      <c r="A399" s="261"/>
      <c r="B399" s="262"/>
      <c r="C399" s="361"/>
      <c r="D399" s="362"/>
      <c r="E399" s="20" t="s">
        <v>23</v>
      </c>
      <c r="F399" s="84"/>
      <c r="G399" s="39"/>
      <c r="H399" s="39"/>
      <c r="I399" s="39"/>
      <c r="J399" s="39"/>
      <c r="K399" s="39"/>
      <c r="L399" s="39"/>
      <c r="M399" s="39"/>
      <c r="N399" s="40"/>
      <c r="O399" s="281"/>
    </row>
    <row r="400" spans="1:15" ht="25.5">
      <c r="A400" s="261"/>
      <c r="B400" s="262"/>
      <c r="C400" s="361"/>
      <c r="D400" s="362"/>
      <c r="E400" s="21" t="s">
        <v>31</v>
      </c>
      <c r="F400" s="70">
        <f>F385</f>
        <v>0</v>
      </c>
      <c r="G400" s="31"/>
      <c r="H400" s="32"/>
      <c r="I400" s="31"/>
      <c r="J400" s="32"/>
      <c r="K400" s="31"/>
      <c r="L400" s="32"/>
      <c r="M400" s="31"/>
      <c r="N400" s="32"/>
      <c r="O400" s="281"/>
    </row>
    <row r="401" spans="1:34" ht="38.25">
      <c r="A401" s="261"/>
      <c r="B401" s="262"/>
      <c r="C401" s="361"/>
      <c r="D401" s="362"/>
      <c r="E401" s="107" t="s">
        <v>32</v>
      </c>
      <c r="F401" s="70">
        <f>F386</f>
        <v>0</v>
      </c>
      <c r="G401" s="30"/>
      <c r="H401" s="30"/>
      <c r="I401" s="30"/>
      <c r="J401" s="30"/>
      <c r="K401" s="30"/>
      <c r="L401" s="30"/>
      <c r="M401" s="30"/>
      <c r="N401" s="30"/>
      <c r="O401" s="281"/>
    </row>
    <row r="402" spans="1:34" ht="38.25">
      <c r="A402" s="261"/>
      <c r="B402" s="262"/>
      <c r="C402" s="361"/>
      <c r="D402" s="362"/>
      <c r="E402" s="106" t="s">
        <v>33</v>
      </c>
      <c r="F402" s="70">
        <f>F387</f>
        <v>0</v>
      </c>
      <c r="G402" s="35"/>
      <c r="H402" s="37"/>
      <c r="I402" s="35"/>
      <c r="J402" s="37"/>
      <c r="K402" s="35"/>
      <c r="L402" s="37"/>
      <c r="M402" s="35"/>
      <c r="N402" s="37"/>
      <c r="O402" s="281"/>
    </row>
    <row r="403" spans="1:34" ht="25.5">
      <c r="A403" s="261"/>
      <c r="B403" s="262"/>
      <c r="C403" s="361"/>
      <c r="D403" s="362"/>
      <c r="E403" s="21" t="s">
        <v>34</v>
      </c>
      <c r="F403" s="70">
        <f>F388</f>
        <v>0</v>
      </c>
      <c r="G403" s="30">
        <f t="shared" ref="G403:N403" si="50">G388</f>
        <v>0</v>
      </c>
      <c r="H403" s="30">
        <f t="shared" si="50"/>
        <v>0</v>
      </c>
      <c r="I403" s="30">
        <f t="shared" si="50"/>
        <v>0</v>
      </c>
      <c r="J403" s="30">
        <f t="shared" si="50"/>
        <v>0</v>
      </c>
      <c r="K403" s="30">
        <f t="shared" si="50"/>
        <v>0</v>
      </c>
      <c r="L403" s="30">
        <f t="shared" si="50"/>
        <v>0</v>
      </c>
      <c r="M403" s="30">
        <f t="shared" si="50"/>
        <v>0</v>
      </c>
      <c r="N403" s="30">
        <f t="shared" si="50"/>
        <v>0</v>
      </c>
      <c r="O403" s="281"/>
    </row>
    <row r="404" spans="1:34" ht="25.5">
      <c r="A404" s="264"/>
      <c r="B404" s="265"/>
      <c r="C404" s="363"/>
      <c r="D404" s="364"/>
      <c r="E404" s="107" t="s">
        <v>35</v>
      </c>
      <c r="F404" s="70">
        <f>F389</f>
        <v>0</v>
      </c>
      <c r="G404" s="36"/>
      <c r="H404" s="45"/>
      <c r="I404" s="36"/>
      <c r="J404" s="45"/>
      <c r="K404" s="36"/>
      <c r="L404" s="45"/>
      <c r="M404" s="36"/>
      <c r="N404" s="45"/>
      <c r="O404" s="281"/>
    </row>
    <row r="405" spans="1:34">
      <c r="A405" s="102"/>
      <c r="B405" s="103"/>
      <c r="C405" s="104"/>
      <c r="D405" s="108"/>
      <c r="E405" s="107"/>
      <c r="F405" s="70"/>
      <c r="G405" s="61"/>
      <c r="H405" s="43"/>
      <c r="I405" s="61"/>
      <c r="J405" s="43"/>
      <c r="K405" s="61"/>
      <c r="L405" s="43"/>
      <c r="M405" s="61"/>
      <c r="N405" s="43"/>
      <c r="O405" s="105"/>
    </row>
    <row r="406" spans="1:34" ht="25.5" customHeight="1">
      <c r="A406" s="365" t="s">
        <v>41</v>
      </c>
      <c r="B406" s="366"/>
      <c r="C406" s="366"/>
      <c r="D406" s="367"/>
      <c r="E406" s="23" t="s">
        <v>42</v>
      </c>
      <c r="F406" s="86">
        <f t="shared" ref="F406:N406" si="51">SUM(F408:F412)</f>
        <v>11899.9</v>
      </c>
      <c r="G406" s="51">
        <f t="shared" si="51"/>
        <v>6161.2573600000005</v>
      </c>
      <c r="H406" s="51">
        <f t="shared" si="51"/>
        <v>51.775707022748094</v>
      </c>
      <c r="I406" s="51">
        <f t="shared" si="51"/>
        <v>8164.4781699999994</v>
      </c>
      <c r="J406" s="51">
        <f t="shared" si="51"/>
        <v>68.609636803670611</v>
      </c>
      <c r="K406" s="51">
        <f t="shared" si="51"/>
        <v>9668.7176800000016</v>
      </c>
      <c r="L406" s="51">
        <f t="shared" si="51"/>
        <v>81.250411179925891</v>
      </c>
      <c r="M406" s="51">
        <f t="shared" si="51"/>
        <v>11257.26532</v>
      </c>
      <c r="N406" s="51">
        <f t="shared" si="51"/>
        <v>94.599663190446975</v>
      </c>
      <c r="O406" s="374"/>
    </row>
    <row r="407" spans="1:34">
      <c r="A407" s="368"/>
      <c r="B407" s="369"/>
      <c r="C407" s="369"/>
      <c r="D407" s="370"/>
      <c r="E407" s="20" t="s">
        <v>23</v>
      </c>
      <c r="F407" s="84"/>
      <c r="G407" s="39"/>
      <c r="H407" s="40"/>
      <c r="I407" s="39"/>
      <c r="J407" s="39"/>
      <c r="K407" s="39"/>
      <c r="L407" s="39"/>
      <c r="M407" s="39"/>
      <c r="N407" s="40"/>
      <c r="O407" s="375"/>
    </row>
    <row r="408" spans="1:34" ht="25.5">
      <c r="A408" s="368"/>
      <c r="B408" s="369"/>
      <c r="C408" s="369"/>
      <c r="D408" s="370"/>
      <c r="E408" s="21" t="s">
        <v>31</v>
      </c>
      <c r="F408" s="70">
        <f>F122+F171+F376</f>
        <v>0</v>
      </c>
      <c r="G408" s="35"/>
      <c r="H408" s="37"/>
      <c r="I408" s="35"/>
      <c r="J408" s="37"/>
      <c r="K408" s="35"/>
      <c r="L408" s="37"/>
      <c r="M408" s="35"/>
      <c r="N408" s="37"/>
      <c r="O408" s="374"/>
    </row>
    <row r="409" spans="1:34" ht="48.75" customHeight="1">
      <c r="A409" s="368"/>
      <c r="B409" s="369"/>
      <c r="C409" s="369"/>
      <c r="D409" s="370"/>
      <c r="E409" s="106" t="s">
        <v>32</v>
      </c>
      <c r="F409" s="70">
        <f>F123+F172+F377</f>
        <v>0</v>
      </c>
      <c r="G409" s="36"/>
      <c r="H409" s="37"/>
      <c r="I409" s="36"/>
      <c r="J409" s="37"/>
      <c r="K409" s="36"/>
      <c r="L409" s="37"/>
      <c r="M409" s="36"/>
      <c r="N409" s="37"/>
      <c r="O409" s="374"/>
    </row>
    <row r="410" spans="1:34" ht="38.25">
      <c r="A410" s="368"/>
      <c r="B410" s="369"/>
      <c r="C410" s="369"/>
      <c r="D410" s="370"/>
      <c r="E410" s="106" t="s">
        <v>33</v>
      </c>
      <c r="F410" s="70">
        <f>F124+F173+F378</f>
        <v>0</v>
      </c>
      <c r="G410" s="36"/>
      <c r="H410" s="37"/>
      <c r="I410" s="36"/>
      <c r="J410" s="37"/>
      <c r="K410" s="36"/>
      <c r="L410" s="37"/>
      <c r="M410" s="36"/>
      <c r="N410" s="37"/>
      <c r="O410" s="374"/>
    </row>
    <row r="411" spans="1:34" ht="25.5">
      <c r="A411" s="368"/>
      <c r="B411" s="369"/>
      <c r="C411" s="369"/>
      <c r="D411" s="370"/>
      <c r="E411" s="21" t="s">
        <v>34</v>
      </c>
      <c r="F411" s="70">
        <f>F125+F174+F379+F403-0.1+0.1</f>
        <v>11899.9</v>
      </c>
      <c r="G411" s="30">
        <f>G125+G174+G379+G403+0.01</f>
        <v>6161.2573600000005</v>
      </c>
      <c r="H411" s="30">
        <f>G411/F411*100</f>
        <v>51.775707022748094</v>
      </c>
      <c r="I411" s="30">
        <f>I125+I174+I379+I403+0.01</f>
        <v>8164.4781699999994</v>
      </c>
      <c r="J411" s="30">
        <f>I411/F411*100</f>
        <v>68.609636803670611</v>
      </c>
      <c r="K411" s="30">
        <f>K125+K174+K379+K403</f>
        <v>9668.7176800000016</v>
      </c>
      <c r="L411" s="30">
        <f>K411/F411*100</f>
        <v>81.250411179925891</v>
      </c>
      <c r="M411" s="30">
        <f>M125+M174+M379+M403</f>
        <v>11257.26532</v>
      </c>
      <c r="N411" s="30">
        <f>M411/F411*100</f>
        <v>94.599663190446975</v>
      </c>
      <c r="O411" s="374"/>
    </row>
    <row r="412" spans="1:34" ht="25.5">
      <c r="A412" s="371"/>
      <c r="B412" s="372"/>
      <c r="C412" s="372"/>
      <c r="D412" s="373"/>
      <c r="E412" s="106" t="s">
        <v>35</v>
      </c>
      <c r="F412" s="70">
        <f>F126+F175+F380</f>
        <v>0</v>
      </c>
      <c r="G412" s="36"/>
      <c r="H412" s="37"/>
      <c r="I412" s="36"/>
      <c r="J412" s="37"/>
      <c r="K412" s="36"/>
      <c r="L412" s="37"/>
      <c r="M412" s="36"/>
      <c r="N412" s="37"/>
      <c r="O412" s="374"/>
    </row>
    <row r="415" spans="1:34" s="57" customFormat="1" ht="15.75" customHeight="1">
      <c r="A415" s="163" t="s">
        <v>43</v>
      </c>
      <c r="B415" s="345"/>
      <c r="C415" s="25" t="s">
        <v>70</v>
      </c>
      <c r="D415" s="26"/>
      <c r="E415" s="27"/>
      <c r="F415" s="87"/>
      <c r="G415" s="28"/>
      <c r="H415" s="28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1:34" s="57" customFormat="1" ht="15.75">
      <c r="A416" s="28"/>
      <c r="B416" s="28"/>
      <c r="C416" s="5" t="s">
        <v>44</v>
      </c>
      <c r="D416" s="28"/>
      <c r="E416" s="28"/>
      <c r="F416" s="88"/>
      <c r="G416" s="28"/>
      <c r="H416" s="28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</row>
    <row r="417" spans="1:34" s="57" customFormat="1" ht="46.5" customHeight="1">
      <c r="A417" s="163" t="s">
        <v>45</v>
      </c>
      <c r="B417" s="345"/>
      <c r="C417" s="346" t="s">
        <v>71</v>
      </c>
      <c r="D417" s="346"/>
      <c r="E417" s="330"/>
      <c r="F417" s="347" t="s">
        <v>70</v>
      </c>
      <c r="G417" s="348"/>
      <c r="H417" s="28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</row>
    <row r="418" spans="1:34" s="57" customFormat="1" ht="15.75">
      <c r="A418" s="28"/>
      <c r="B418" s="28"/>
      <c r="C418" s="5" t="s">
        <v>88</v>
      </c>
      <c r="D418" s="28"/>
      <c r="E418" s="28"/>
      <c r="F418" s="88"/>
      <c r="G418" s="28"/>
      <c r="H418" s="2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4" s="57" customFormat="1" ht="15.75">
      <c r="A419" s="28"/>
      <c r="B419" s="28"/>
      <c r="C419" s="5"/>
      <c r="D419" s="28"/>
      <c r="E419" s="28"/>
      <c r="F419" s="88"/>
      <c r="G419" s="28"/>
      <c r="H419" s="28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</row>
    <row r="420" spans="1:34" s="57" customFormat="1" ht="15.75">
      <c r="A420" s="5"/>
      <c r="B420" s="5" t="s">
        <v>46</v>
      </c>
      <c r="C420" s="25" t="s">
        <v>72</v>
      </c>
      <c r="D420" s="25"/>
      <c r="E420" s="5"/>
      <c r="F420" s="76"/>
      <c r="G420" s="5"/>
      <c r="H420" s="28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</row>
    <row r="421" spans="1:34" s="57" customFormat="1" ht="15.75">
      <c r="A421" s="5"/>
      <c r="B421" s="5"/>
      <c r="C421" s="5"/>
      <c r="D421" s="5"/>
      <c r="E421" s="5"/>
      <c r="F421" s="76"/>
      <c r="G421" s="5"/>
      <c r="H421" s="28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</row>
    <row r="422" spans="1:34" s="57" customFormat="1" ht="15.75" customHeight="1">
      <c r="A422" s="163" t="s">
        <v>87</v>
      </c>
      <c r="B422" s="163"/>
      <c r="C422" s="163"/>
      <c r="D422" s="25" t="s">
        <v>73</v>
      </c>
      <c r="E422" s="29"/>
      <c r="F422" s="76"/>
      <c r="G422" s="5"/>
      <c r="H422" s="28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</row>
    <row r="423" spans="1:34" s="57" customFormat="1" ht="15.75">
      <c r="A423" s="163"/>
      <c r="B423" s="163"/>
      <c r="C423" s="163"/>
      <c r="D423" s="5" t="s">
        <v>89</v>
      </c>
      <c r="E423" s="5"/>
      <c r="F423" s="76"/>
      <c r="G423" s="5"/>
      <c r="H423" s="28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</row>
    <row r="424" spans="1:34" s="57" customFormat="1" ht="15.75">
      <c r="A424" s="5"/>
      <c r="B424" s="5"/>
      <c r="C424" s="5"/>
      <c r="D424" s="5"/>
      <c r="E424" s="5"/>
      <c r="F424" s="76"/>
      <c r="G424" s="5"/>
      <c r="H424" s="28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</row>
  </sheetData>
  <mergeCells count="283">
    <mergeCell ref="A417:B417"/>
    <mergeCell ref="C417:E417"/>
    <mergeCell ref="F417:G417"/>
    <mergeCell ref="A422:C423"/>
    <mergeCell ref="A35:O35"/>
    <mergeCell ref="A44:O44"/>
    <mergeCell ref="A53:O53"/>
    <mergeCell ref="A110:O110"/>
    <mergeCell ref="A143:O143"/>
    <mergeCell ref="A397:O397"/>
    <mergeCell ref="A398:D404"/>
    <mergeCell ref="O398:O404"/>
    <mergeCell ref="A406:D412"/>
    <mergeCell ref="O406:O412"/>
    <mergeCell ref="A415:B415"/>
    <mergeCell ref="A382:O382"/>
    <mergeCell ref="A383:A389"/>
    <mergeCell ref="B383:D389"/>
    <mergeCell ref="O383:O389"/>
    <mergeCell ref="A390:A396"/>
    <mergeCell ref="B390:B396"/>
    <mergeCell ref="C390:C396"/>
    <mergeCell ref="D390:D396"/>
    <mergeCell ref="O390:O396"/>
    <mergeCell ref="A373:O373"/>
    <mergeCell ref="A374:B380"/>
    <mergeCell ref="C374:C380"/>
    <mergeCell ref="D374:D380"/>
    <mergeCell ref="O374:O380"/>
    <mergeCell ref="A381:O381"/>
    <mergeCell ref="A358:O358"/>
    <mergeCell ref="A359:A365"/>
    <mergeCell ref="B359:D365"/>
    <mergeCell ref="O359:O365"/>
    <mergeCell ref="A366:A372"/>
    <mergeCell ref="B366:B372"/>
    <mergeCell ref="C366:C372"/>
    <mergeCell ref="D366:D372"/>
    <mergeCell ref="O366:O372"/>
    <mergeCell ref="B344:B350"/>
    <mergeCell ref="C344:C350"/>
    <mergeCell ref="D344:D350"/>
    <mergeCell ref="B351:B357"/>
    <mergeCell ref="C351:C357"/>
    <mergeCell ref="D351:D357"/>
    <mergeCell ref="A322:O322"/>
    <mergeCell ref="A323:A329"/>
    <mergeCell ref="B323:D329"/>
    <mergeCell ref="O323:O329"/>
    <mergeCell ref="A330:A357"/>
    <mergeCell ref="B330:D336"/>
    <mergeCell ref="O330:O357"/>
    <mergeCell ref="B337:B343"/>
    <mergeCell ref="C337:C343"/>
    <mergeCell ref="D337:D343"/>
    <mergeCell ref="A314:O314"/>
    <mergeCell ref="A315:A321"/>
    <mergeCell ref="B315:B321"/>
    <mergeCell ref="C315:C321"/>
    <mergeCell ref="D315:D321"/>
    <mergeCell ref="O315:O321"/>
    <mergeCell ref="A306:O306"/>
    <mergeCell ref="A307:A313"/>
    <mergeCell ref="B307:B313"/>
    <mergeCell ref="C307:C313"/>
    <mergeCell ref="D307:D313"/>
    <mergeCell ref="O307:O313"/>
    <mergeCell ref="A298:O298"/>
    <mergeCell ref="A299:A305"/>
    <mergeCell ref="B299:B305"/>
    <mergeCell ref="C299:C305"/>
    <mergeCell ref="D299:D305"/>
    <mergeCell ref="O299:O305"/>
    <mergeCell ref="A287:O287"/>
    <mergeCell ref="A288:O288"/>
    <mergeCell ref="A290:O290"/>
    <mergeCell ref="A291:A297"/>
    <mergeCell ref="B291:B297"/>
    <mergeCell ref="C291:C297"/>
    <mergeCell ref="D291:D297"/>
    <mergeCell ref="O291:O297"/>
    <mergeCell ref="A289:O289"/>
    <mergeCell ref="A279:O279"/>
    <mergeCell ref="A280:A286"/>
    <mergeCell ref="B280:B286"/>
    <mergeCell ref="C280:C286"/>
    <mergeCell ref="D280:D286"/>
    <mergeCell ref="O280:O286"/>
    <mergeCell ref="A264:O264"/>
    <mergeCell ref="A265:A271"/>
    <mergeCell ref="B265:D271"/>
    <mergeCell ref="O265:O271"/>
    <mergeCell ref="A272:A278"/>
    <mergeCell ref="B272:B278"/>
    <mergeCell ref="C272:C278"/>
    <mergeCell ref="D272:D278"/>
    <mergeCell ref="O272:O278"/>
    <mergeCell ref="A256:O256"/>
    <mergeCell ref="A257:A263"/>
    <mergeCell ref="B257:B263"/>
    <mergeCell ref="C257:C263"/>
    <mergeCell ref="D257:D263"/>
    <mergeCell ref="O257:O263"/>
    <mergeCell ref="A248:O248"/>
    <mergeCell ref="A249:A255"/>
    <mergeCell ref="B249:B255"/>
    <mergeCell ref="C249:C255"/>
    <mergeCell ref="D249:D255"/>
    <mergeCell ref="O249:O255"/>
    <mergeCell ref="A240:O240"/>
    <mergeCell ref="A241:A247"/>
    <mergeCell ref="B241:B247"/>
    <mergeCell ref="C241:C247"/>
    <mergeCell ref="D241:D247"/>
    <mergeCell ref="O241:O247"/>
    <mergeCell ref="A232:O232"/>
    <mergeCell ref="A233:A239"/>
    <mergeCell ref="B233:B239"/>
    <mergeCell ref="C233:C239"/>
    <mergeCell ref="D233:D239"/>
    <mergeCell ref="O233:O239"/>
    <mergeCell ref="A224:O224"/>
    <mergeCell ref="A225:A231"/>
    <mergeCell ref="B225:B231"/>
    <mergeCell ref="C225:C231"/>
    <mergeCell ref="D225:D231"/>
    <mergeCell ref="O225:O231"/>
    <mergeCell ref="A211:O211"/>
    <mergeCell ref="A213:O213"/>
    <mergeCell ref="A214:A220"/>
    <mergeCell ref="B214:B220"/>
    <mergeCell ref="C214:C220"/>
    <mergeCell ref="D214:D220"/>
    <mergeCell ref="O214:O220"/>
    <mergeCell ref="A212:O212"/>
    <mergeCell ref="A221:O221"/>
    <mergeCell ref="A222:O222"/>
    <mergeCell ref="A223:O223"/>
    <mergeCell ref="A200:O200"/>
    <mergeCell ref="A201:O201"/>
    <mergeCell ref="A203:O203"/>
    <mergeCell ref="A204:A210"/>
    <mergeCell ref="B204:B210"/>
    <mergeCell ref="C204:C210"/>
    <mergeCell ref="D204:D210"/>
    <mergeCell ref="O204:O210"/>
    <mergeCell ref="A202:O202"/>
    <mergeCell ref="A192:O192"/>
    <mergeCell ref="A193:A199"/>
    <mergeCell ref="B193:B199"/>
    <mergeCell ref="C193:C199"/>
    <mergeCell ref="D193:D199"/>
    <mergeCell ref="O193:O199"/>
    <mergeCell ref="A178:A184"/>
    <mergeCell ref="B178:D184"/>
    <mergeCell ref="O178:O184"/>
    <mergeCell ref="A185:A191"/>
    <mergeCell ref="B185:B191"/>
    <mergeCell ref="C185:C191"/>
    <mergeCell ref="D185:D191"/>
    <mergeCell ref="O185:O191"/>
    <mergeCell ref="A169:B175"/>
    <mergeCell ref="C169:C175"/>
    <mergeCell ref="D169:D175"/>
    <mergeCell ref="O169:O175"/>
    <mergeCell ref="A176:O176"/>
    <mergeCell ref="A177:O177"/>
    <mergeCell ref="A161:A167"/>
    <mergeCell ref="B161:B167"/>
    <mergeCell ref="C161:C167"/>
    <mergeCell ref="D161:D167"/>
    <mergeCell ref="O161:O167"/>
    <mergeCell ref="A168:O168"/>
    <mergeCell ref="A153:A159"/>
    <mergeCell ref="B153:B159"/>
    <mergeCell ref="C153:C159"/>
    <mergeCell ref="D153:D159"/>
    <mergeCell ref="O153:O159"/>
    <mergeCell ref="A160:O160"/>
    <mergeCell ref="A145:A151"/>
    <mergeCell ref="B145:B151"/>
    <mergeCell ref="C145:C151"/>
    <mergeCell ref="D145:D151"/>
    <mergeCell ref="O145:O151"/>
    <mergeCell ref="A152:O152"/>
    <mergeCell ref="A136:A142"/>
    <mergeCell ref="B136:B142"/>
    <mergeCell ref="C136:C142"/>
    <mergeCell ref="D136:D142"/>
    <mergeCell ref="O136:O142"/>
    <mergeCell ref="A144:O144"/>
    <mergeCell ref="A119:O119"/>
    <mergeCell ref="A120:D126"/>
    <mergeCell ref="O120:O126"/>
    <mergeCell ref="A127:O127"/>
    <mergeCell ref="A128:O128"/>
    <mergeCell ref="A129:A135"/>
    <mergeCell ref="B129:D135"/>
    <mergeCell ref="O129:O135"/>
    <mergeCell ref="A111:O111"/>
    <mergeCell ref="A112:A118"/>
    <mergeCell ref="B112:B118"/>
    <mergeCell ref="C112:C118"/>
    <mergeCell ref="D112:D118"/>
    <mergeCell ref="O112:O118"/>
    <mergeCell ref="A102:O102"/>
    <mergeCell ref="A103:A109"/>
    <mergeCell ref="B103:B109"/>
    <mergeCell ref="C103:C109"/>
    <mergeCell ref="D103:D109"/>
    <mergeCell ref="O103:O109"/>
    <mergeCell ref="A94:O94"/>
    <mergeCell ref="A95:A101"/>
    <mergeCell ref="B95:B101"/>
    <mergeCell ref="C95:C101"/>
    <mergeCell ref="D95:D101"/>
    <mergeCell ref="O95:O101"/>
    <mergeCell ref="A86:O86"/>
    <mergeCell ref="A87:A93"/>
    <mergeCell ref="B87:B93"/>
    <mergeCell ref="C87:C93"/>
    <mergeCell ref="D87:D93"/>
    <mergeCell ref="O87:O93"/>
    <mergeCell ref="A78:O78"/>
    <mergeCell ref="A79:A85"/>
    <mergeCell ref="B79:B85"/>
    <mergeCell ref="C79:C85"/>
    <mergeCell ref="D79:D85"/>
    <mergeCell ref="O79:O85"/>
    <mergeCell ref="A70:O70"/>
    <mergeCell ref="A71:A77"/>
    <mergeCell ref="B71:B77"/>
    <mergeCell ref="C71:C77"/>
    <mergeCell ref="D71:D77"/>
    <mergeCell ref="O71:O77"/>
    <mergeCell ref="A62:O62"/>
    <mergeCell ref="A63:A69"/>
    <mergeCell ref="B63:B69"/>
    <mergeCell ref="C63:C69"/>
    <mergeCell ref="D63:D69"/>
    <mergeCell ref="O63:O69"/>
    <mergeCell ref="A54:O54"/>
    <mergeCell ref="A55:A61"/>
    <mergeCell ref="B55:B61"/>
    <mergeCell ref="C55:C61"/>
    <mergeCell ref="D55:D61"/>
    <mergeCell ref="O55:O61"/>
    <mergeCell ref="A45:O45"/>
    <mergeCell ref="A46:A52"/>
    <mergeCell ref="B46:B52"/>
    <mergeCell ref="C46:C52"/>
    <mergeCell ref="D46:D52"/>
    <mergeCell ref="O46:O52"/>
    <mergeCell ref="A36:O36"/>
    <mergeCell ref="A37:A43"/>
    <mergeCell ref="B37:B43"/>
    <mergeCell ref="C37:C43"/>
    <mergeCell ref="D37:D43"/>
    <mergeCell ref="O37:O43"/>
    <mergeCell ref="A27:A33"/>
    <mergeCell ref="B27:B33"/>
    <mergeCell ref="C27:C33"/>
    <mergeCell ref="D27:D33"/>
    <mergeCell ref="O27:O33"/>
    <mergeCell ref="A34:O34"/>
    <mergeCell ref="M14:N15"/>
    <mergeCell ref="O14:O16"/>
    <mergeCell ref="A17:O17"/>
    <mergeCell ref="A18:O18"/>
    <mergeCell ref="A19:O19"/>
    <mergeCell ref="A20:A26"/>
    <mergeCell ref="B20:D26"/>
    <mergeCell ref="O20:O26"/>
    <mergeCell ref="B10:N10"/>
    <mergeCell ref="P10:AH10"/>
    <mergeCell ref="A14:A16"/>
    <mergeCell ref="B14:B16"/>
    <mergeCell ref="C14:D15"/>
    <mergeCell ref="E14:E16"/>
    <mergeCell ref="F14:F16"/>
    <mergeCell ref="G14:H15"/>
    <mergeCell ref="I14:J15"/>
    <mergeCell ref="K14:L15"/>
  </mergeCells>
  <pageMargins left="0.35433070866141736" right="0.15748031496062992" top="0.35433070866141736" bottom="0.31496062992125984" header="0.51181102362204722" footer="0.5118110236220472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39"/>
  <sheetViews>
    <sheetView topLeftCell="I1" workbookViewId="0">
      <pane ySplit="2" topLeftCell="A3" activePane="bottomLeft" state="frozen"/>
      <selection pane="bottomLeft" activeCell="L3" sqref="L3"/>
    </sheetView>
  </sheetViews>
  <sheetFormatPr defaultRowHeight="12.75"/>
  <cols>
    <col min="1" max="3" width="9.42578125" bestFit="1" customWidth="1"/>
    <col min="4" max="4" width="10.42578125" customWidth="1"/>
    <col min="5" max="6" width="9.42578125" bestFit="1" customWidth="1"/>
    <col min="7" max="7" width="9.5703125" bestFit="1" customWidth="1"/>
    <col min="8" max="11" width="9.42578125" bestFit="1" customWidth="1"/>
    <col min="12" max="12" width="13.42578125" customWidth="1"/>
    <col min="13" max="13" width="10.7109375" customWidth="1"/>
    <col min="14" max="14" width="9.7109375" bestFit="1" customWidth="1"/>
    <col min="15" max="15" width="10.140625" customWidth="1"/>
    <col min="16" max="16" width="11.85546875" customWidth="1"/>
    <col min="17" max="17" width="10.85546875" customWidth="1"/>
    <col min="18" max="18" width="11.28515625" customWidth="1"/>
    <col min="19" max="19" width="9.7109375" bestFit="1" customWidth="1"/>
    <col min="20" max="20" width="10.5703125" customWidth="1"/>
    <col min="21" max="21" width="12.140625" bestFit="1" customWidth="1"/>
    <col min="22" max="22" width="16.28515625" customWidth="1"/>
  </cols>
  <sheetData>
    <row r="1" spans="1:21" s="1" customFormat="1">
      <c r="A1" s="391" t="s">
        <v>93</v>
      </c>
      <c r="B1" s="392"/>
      <c r="C1" s="393"/>
      <c r="D1" s="395" t="s">
        <v>94</v>
      </c>
      <c r="E1" s="396"/>
      <c r="F1" s="397" t="s">
        <v>95</v>
      </c>
      <c r="G1" s="398"/>
      <c r="H1" s="399" t="s">
        <v>96</v>
      </c>
      <c r="I1" s="400"/>
      <c r="J1" s="404" t="s">
        <v>102</v>
      </c>
      <c r="K1" s="405"/>
      <c r="L1" s="407" t="s">
        <v>6</v>
      </c>
      <c r="M1" s="408"/>
      <c r="N1" s="409"/>
      <c r="O1" s="130" t="s">
        <v>7</v>
      </c>
      <c r="P1" s="155" t="s">
        <v>8</v>
      </c>
      <c r="Q1" s="412" t="s">
        <v>15</v>
      </c>
      <c r="R1" s="413"/>
      <c r="S1" s="413"/>
      <c r="T1" s="414"/>
      <c r="U1" s="135" t="s">
        <v>109</v>
      </c>
    </row>
    <row r="2" spans="1:21" s="68" customFormat="1">
      <c r="A2" s="117" t="s">
        <v>257</v>
      </c>
      <c r="B2" s="117" t="s">
        <v>258</v>
      </c>
      <c r="C2" s="118" t="s">
        <v>259</v>
      </c>
      <c r="D2" s="119" t="s">
        <v>260</v>
      </c>
      <c r="E2" s="119" t="s">
        <v>259</v>
      </c>
      <c r="F2" s="120" t="s">
        <v>261</v>
      </c>
      <c r="G2" s="120" t="s">
        <v>262</v>
      </c>
      <c r="H2" s="121" t="s">
        <v>261</v>
      </c>
      <c r="I2" s="121" t="s">
        <v>262</v>
      </c>
      <c r="J2" s="126" t="s">
        <v>263</v>
      </c>
      <c r="K2" s="126" t="s">
        <v>264</v>
      </c>
      <c r="L2" s="128" t="s">
        <v>265</v>
      </c>
      <c r="M2" s="128" t="s">
        <v>266</v>
      </c>
      <c r="N2" s="128" t="s">
        <v>267</v>
      </c>
      <c r="O2" s="131" t="s">
        <v>268</v>
      </c>
      <c r="P2" s="156" t="s">
        <v>307</v>
      </c>
      <c r="Q2" s="133" t="s">
        <v>265</v>
      </c>
      <c r="R2" s="133" t="s">
        <v>266</v>
      </c>
      <c r="S2" s="133" t="s">
        <v>269</v>
      </c>
      <c r="T2" s="133" t="s">
        <v>270</v>
      </c>
      <c r="U2" s="136" t="s">
        <v>271</v>
      </c>
    </row>
    <row r="3" spans="1:21" s="68" customFormat="1">
      <c r="A3" s="67"/>
      <c r="B3" s="67"/>
      <c r="C3" s="67">
        <v>4017</v>
      </c>
      <c r="D3" s="67">
        <v>5600</v>
      </c>
      <c r="E3" s="67"/>
      <c r="F3" s="67"/>
      <c r="G3" s="67"/>
      <c r="H3" s="67"/>
      <c r="I3" s="67"/>
      <c r="J3" s="67"/>
      <c r="K3" s="67"/>
      <c r="L3" s="67">
        <v>25752.19</v>
      </c>
      <c r="M3" s="68">
        <v>93000</v>
      </c>
      <c r="N3" s="67">
        <v>12333</v>
      </c>
      <c r="O3" s="67">
        <v>1003</v>
      </c>
      <c r="P3" s="67">
        <v>1390977</v>
      </c>
      <c r="Q3" s="67">
        <v>418.35</v>
      </c>
      <c r="R3" s="67">
        <v>221400</v>
      </c>
      <c r="S3" s="67"/>
      <c r="T3" s="67">
        <v>94533.2</v>
      </c>
      <c r="U3" s="67"/>
    </row>
    <row r="4" spans="1:21" s="68" customFormat="1">
      <c r="A4" s="67"/>
      <c r="B4" s="99"/>
      <c r="C4" s="67">
        <v>230</v>
      </c>
      <c r="D4" s="67"/>
      <c r="E4" s="67"/>
      <c r="F4" s="67"/>
      <c r="G4" s="67"/>
      <c r="H4" s="67"/>
      <c r="I4" s="67"/>
      <c r="J4" s="67"/>
      <c r="K4" s="67"/>
      <c r="L4" s="67">
        <v>341.51</v>
      </c>
      <c r="M4" s="67">
        <v>240000</v>
      </c>
      <c r="N4" s="67">
        <v>8333.33</v>
      </c>
      <c r="O4" s="67">
        <v>1204.54</v>
      </c>
      <c r="P4" s="67"/>
      <c r="Q4" s="67">
        <v>247.67</v>
      </c>
      <c r="R4" s="67"/>
      <c r="S4" s="67"/>
      <c r="T4" s="67">
        <v>94378.559999999998</v>
      </c>
      <c r="U4" s="67"/>
    </row>
    <row r="5" spans="1:21" s="68" customFormat="1">
      <c r="A5" s="67"/>
      <c r="B5" s="67"/>
      <c r="C5" s="67"/>
      <c r="E5" s="67"/>
      <c r="F5" s="67"/>
      <c r="G5" s="67"/>
      <c r="H5" s="67"/>
      <c r="I5" s="67"/>
      <c r="J5" s="67"/>
      <c r="K5" s="67"/>
      <c r="L5" s="67">
        <v>862.53</v>
      </c>
      <c r="M5" s="67"/>
      <c r="N5" s="67">
        <v>12333</v>
      </c>
      <c r="O5" s="68">
        <v>161.9</v>
      </c>
      <c r="P5" s="67"/>
      <c r="Q5" s="153">
        <v>35514.550000000003</v>
      </c>
      <c r="R5" s="67"/>
      <c r="S5" s="67"/>
      <c r="T5" s="67"/>
      <c r="U5" s="67"/>
    </row>
    <row r="6" spans="1:21" s="68" customForma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>
        <v>1858.43</v>
      </c>
      <c r="M6" s="67"/>
      <c r="N6" s="67">
        <v>8333.33</v>
      </c>
      <c r="O6" s="143">
        <v>973.7</v>
      </c>
      <c r="P6" s="67"/>
      <c r="Q6" s="153">
        <v>5195.07</v>
      </c>
      <c r="R6" s="67"/>
      <c r="S6" s="67"/>
      <c r="T6" s="67"/>
      <c r="U6" s="67"/>
    </row>
    <row r="7" spans="1:21" s="68" customForma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>
        <v>1252.79</v>
      </c>
      <c r="M7" s="67"/>
      <c r="N7" s="67">
        <v>8333.33</v>
      </c>
      <c r="O7" s="143">
        <v>841.22</v>
      </c>
      <c r="P7" s="67"/>
      <c r="Q7" s="153">
        <v>805.19</v>
      </c>
      <c r="R7" s="67"/>
      <c r="S7" s="67"/>
      <c r="T7" s="67"/>
      <c r="U7" s="67"/>
    </row>
    <row r="8" spans="1:21" s="68" customForma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>
        <v>9425.98</v>
      </c>
      <c r="M8" s="67"/>
      <c r="N8" s="67">
        <v>12333</v>
      </c>
      <c r="O8" s="143">
        <v>96.64</v>
      </c>
      <c r="P8" s="67"/>
      <c r="Q8" s="67">
        <v>13091.94</v>
      </c>
      <c r="R8" s="67"/>
      <c r="S8" s="67"/>
      <c r="T8" s="67"/>
      <c r="U8" s="67"/>
    </row>
    <row r="9" spans="1:21" s="68" customForma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>
        <v>627.46</v>
      </c>
      <c r="M9" s="67"/>
      <c r="N9" s="67">
        <v>8333.33</v>
      </c>
      <c r="O9" s="143">
        <v>187.92</v>
      </c>
      <c r="P9" s="67"/>
      <c r="Q9" s="67">
        <v>35247.4</v>
      </c>
      <c r="R9" s="67"/>
      <c r="S9" s="67"/>
      <c r="T9" s="67"/>
      <c r="U9" s="67"/>
    </row>
    <row r="10" spans="1:21" s="68" customFormat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>
        <v>29923.05</v>
      </c>
      <c r="M10" s="67"/>
      <c r="N10" s="67">
        <v>12333</v>
      </c>
      <c r="O10" s="143">
        <v>1175.75</v>
      </c>
      <c r="P10" s="67"/>
      <c r="Q10" s="67">
        <v>35411.980000000003</v>
      </c>
      <c r="R10" s="67"/>
      <c r="S10" s="67"/>
      <c r="T10" s="67"/>
      <c r="U10" s="67"/>
    </row>
    <row r="11" spans="1:21" s="68" customFormat="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>
        <v>5288.22</v>
      </c>
      <c r="M11" s="67"/>
      <c r="N11" s="67"/>
      <c r="O11" s="143">
        <v>1003</v>
      </c>
      <c r="P11" s="67"/>
      <c r="Q11" s="67">
        <v>21569.79</v>
      </c>
      <c r="R11" s="67"/>
      <c r="S11" s="67"/>
      <c r="T11" s="67"/>
      <c r="U11" s="67"/>
    </row>
    <row r="12" spans="1:21" s="68" customForma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>
        <v>3564.85</v>
      </c>
      <c r="M12" s="67"/>
      <c r="N12" s="67"/>
      <c r="O12" s="143"/>
      <c r="P12" s="67"/>
      <c r="Q12" s="67">
        <v>10475.74</v>
      </c>
      <c r="R12" s="67"/>
      <c r="S12" s="67"/>
      <c r="T12" s="67"/>
      <c r="U12" s="67"/>
    </row>
    <row r="13" spans="1:21" s="68" customFormat="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>
        <v>22857.99</v>
      </c>
      <c r="M13" s="67"/>
      <c r="N13" s="67"/>
      <c r="O13" s="143"/>
      <c r="P13" s="67"/>
      <c r="Q13" s="67">
        <v>2115.75</v>
      </c>
      <c r="R13" s="67"/>
      <c r="S13" s="67"/>
      <c r="T13" s="67"/>
      <c r="U13" s="67"/>
    </row>
    <row r="14" spans="1:21" s="68" customForma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>
        <v>30477.32</v>
      </c>
      <c r="M14" s="67"/>
      <c r="N14" s="67"/>
      <c r="O14" s="143"/>
      <c r="P14" s="67"/>
      <c r="Q14" s="67">
        <v>11887.97</v>
      </c>
      <c r="R14" s="67"/>
      <c r="S14" s="67"/>
      <c r="T14" s="67"/>
      <c r="U14" s="67"/>
    </row>
    <row r="15" spans="1:21" s="68" customForma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>
        <v>1097.3699999999999</v>
      </c>
      <c r="M15" s="67"/>
      <c r="N15" s="67"/>
      <c r="P15" s="67"/>
      <c r="Q15" s="67">
        <v>280.32</v>
      </c>
      <c r="R15" s="67"/>
      <c r="S15" s="67"/>
      <c r="T15" s="67"/>
      <c r="U15" s="67"/>
    </row>
    <row r="16" spans="1:21" s="68" customForma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>
        <v>203.6</v>
      </c>
      <c r="M16" s="67"/>
      <c r="N16" s="67"/>
      <c r="O16" s="67"/>
      <c r="P16" s="67"/>
      <c r="Q16" s="67">
        <v>23424.16</v>
      </c>
      <c r="R16" s="67"/>
      <c r="S16" s="67"/>
      <c r="T16" s="67"/>
      <c r="U16" s="67"/>
    </row>
    <row r="17" spans="1:21" s="68" customFormat="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>
        <v>4799.34</v>
      </c>
      <c r="M17" s="67"/>
      <c r="N17" s="67"/>
      <c r="O17" s="67"/>
      <c r="P17" s="67"/>
      <c r="Q17" s="67">
        <v>44466.69</v>
      </c>
      <c r="R17" s="67"/>
      <c r="S17" s="67"/>
      <c r="T17" s="67"/>
      <c r="U17" s="67"/>
    </row>
    <row r="18" spans="1:21" s="68" customForma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>
        <v>290.85000000000002</v>
      </c>
      <c r="M18" s="67"/>
      <c r="N18" s="67"/>
      <c r="O18" s="67"/>
      <c r="P18" s="67"/>
      <c r="Q18" s="67">
        <v>17874.27</v>
      </c>
      <c r="R18" s="67"/>
      <c r="S18" s="67"/>
      <c r="T18" s="67"/>
      <c r="U18" s="67"/>
    </row>
    <row r="19" spans="1:21" s="68" customForma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>
        <v>6855.8</v>
      </c>
      <c r="M19" s="67"/>
      <c r="N19" s="67"/>
      <c r="O19" s="67"/>
      <c r="P19" s="67"/>
      <c r="Q19" s="67">
        <v>1391.13</v>
      </c>
      <c r="R19" s="67"/>
      <c r="S19" s="67"/>
      <c r="T19" s="67"/>
      <c r="U19" s="67"/>
    </row>
    <row r="20" spans="1:21" s="68" customForma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>
        <v>451.14</v>
      </c>
      <c r="M20" s="67"/>
      <c r="N20" s="67"/>
      <c r="O20" s="67"/>
      <c r="P20" s="67"/>
      <c r="Q20" s="67">
        <v>7308.04</v>
      </c>
      <c r="R20" s="67"/>
      <c r="S20" s="67"/>
      <c r="T20" s="67"/>
      <c r="U20" s="67"/>
    </row>
    <row r="21" spans="1:21" s="68" customForma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>
        <v>762.76</v>
      </c>
      <c r="M21" s="67"/>
      <c r="N21" s="67"/>
      <c r="O21" s="67"/>
      <c r="P21" s="67"/>
      <c r="Q21" s="67">
        <v>3146.21</v>
      </c>
      <c r="R21" s="67"/>
      <c r="S21" s="67"/>
      <c r="T21" s="67"/>
      <c r="U21" s="67"/>
    </row>
    <row r="22" spans="1:21" s="68" customForma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>
        <v>12846.92</v>
      </c>
      <c r="M22" s="67"/>
      <c r="N22" s="67"/>
      <c r="O22" s="67"/>
      <c r="P22" s="67"/>
      <c r="Q22" s="153">
        <v>234.85</v>
      </c>
      <c r="R22" s="67"/>
      <c r="S22" s="67"/>
      <c r="T22" s="67"/>
      <c r="U22" s="67"/>
    </row>
    <row r="23" spans="1:21" s="68" customForma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>
        <v>41164.65</v>
      </c>
      <c r="M23" s="67"/>
      <c r="N23" s="67"/>
      <c r="O23" s="67"/>
      <c r="P23" s="67"/>
      <c r="Q23" s="153">
        <v>11.93</v>
      </c>
      <c r="R23" s="67"/>
      <c r="S23" s="67"/>
      <c r="T23" s="67"/>
      <c r="U23" s="67"/>
    </row>
    <row r="24" spans="1:21" s="68" customForma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>
        <v>39963.769999999997</v>
      </c>
      <c r="M24" s="67"/>
      <c r="N24" s="67"/>
      <c r="O24" s="67"/>
      <c r="P24" s="67"/>
      <c r="Q24" s="153">
        <v>2115.75</v>
      </c>
      <c r="R24" s="67"/>
      <c r="S24" s="67"/>
      <c r="T24" s="67"/>
      <c r="U24" s="67"/>
    </row>
    <row r="25" spans="1:21" s="68" customForma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>
        <v>208.24</v>
      </c>
      <c r="M25" s="67"/>
      <c r="N25" s="67"/>
      <c r="O25" s="67"/>
      <c r="P25" s="67"/>
      <c r="Q25" s="153">
        <v>118638.62</v>
      </c>
      <c r="R25" s="67"/>
      <c r="S25" s="67"/>
      <c r="T25" s="67"/>
      <c r="U25" s="67"/>
    </row>
    <row r="26" spans="1:21" s="68" customFormat="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>
        <v>762.76</v>
      </c>
      <c r="M26" s="67"/>
      <c r="N26" s="67"/>
      <c r="O26" s="67"/>
      <c r="P26" s="67"/>
      <c r="Q26" s="68">
        <v>17086.77</v>
      </c>
      <c r="R26" s="67"/>
      <c r="S26" s="67"/>
      <c r="T26" s="67"/>
      <c r="U26" s="67"/>
    </row>
    <row r="27" spans="1:21" s="68" customForma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>
        <v>18831.080000000002</v>
      </c>
      <c r="M27" s="67"/>
      <c r="N27" s="67"/>
      <c r="O27" s="67"/>
      <c r="P27" s="67"/>
      <c r="Q27" s="154">
        <v>553189.81999999995</v>
      </c>
      <c r="R27" s="67"/>
      <c r="S27" s="67"/>
      <c r="T27" s="67"/>
      <c r="U27" s="67"/>
    </row>
    <row r="28" spans="1:21" s="68" customForma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>
        <v>506.53</v>
      </c>
      <c r="M28" s="67"/>
      <c r="N28" s="67"/>
      <c r="O28" s="67"/>
      <c r="P28" s="67"/>
      <c r="Q28" s="154">
        <v>309435.15999999997</v>
      </c>
      <c r="S28" s="67"/>
      <c r="T28" s="67"/>
      <c r="U28" s="67"/>
    </row>
    <row r="29" spans="1:21" s="68" customFormat="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>
        <v>32376.47</v>
      </c>
      <c r="M29" s="67"/>
      <c r="N29" s="67"/>
      <c r="O29" s="67"/>
      <c r="P29" s="67"/>
      <c r="Q29" s="154">
        <v>85874.05</v>
      </c>
      <c r="R29" s="67"/>
      <c r="S29" s="67"/>
      <c r="T29" s="67"/>
      <c r="U29" s="67"/>
    </row>
    <row r="30" spans="1:21" s="68" customForma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>
        <v>6327.48</v>
      </c>
      <c r="M30" s="67"/>
      <c r="N30" s="67"/>
      <c r="O30" s="67"/>
      <c r="P30" s="67"/>
      <c r="Q30" s="154">
        <v>600.05999999999995</v>
      </c>
      <c r="R30" s="67"/>
      <c r="S30" s="67"/>
      <c r="T30" s="67"/>
      <c r="U30" s="67"/>
    </row>
    <row r="31" spans="1:21" s="68" customFormat="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>
        <v>17160.48</v>
      </c>
      <c r="M31" s="67"/>
      <c r="N31" s="67"/>
      <c r="O31" s="67"/>
      <c r="P31" s="67"/>
      <c r="Q31" s="154">
        <v>600.05999999999995</v>
      </c>
      <c r="R31" s="67"/>
      <c r="S31" s="67"/>
      <c r="T31" s="67"/>
      <c r="U31" s="67"/>
    </row>
    <row r="32" spans="1:21" s="68" customFormat="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>
        <v>17282.62</v>
      </c>
      <c r="M32" s="67"/>
      <c r="N32" s="67"/>
      <c r="O32" s="67"/>
      <c r="P32" s="67"/>
      <c r="Q32" s="154">
        <v>600.05999999999995</v>
      </c>
      <c r="R32" s="67"/>
      <c r="S32" s="67"/>
      <c r="T32" s="67"/>
      <c r="U32" s="67"/>
    </row>
    <row r="33" spans="1:22" s="68" customForma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>
        <v>11995.77</v>
      </c>
      <c r="M33" s="67"/>
      <c r="N33" s="67"/>
      <c r="O33" s="67"/>
      <c r="P33" s="67"/>
      <c r="Q33" s="67">
        <v>600.05999999999995</v>
      </c>
      <c r="R33" s="67"/>
      <c r="S33" s="67"/>
      <c r="T33" s="67"/>
      <c r="U33" s="67"/>
    </row>
    <row r="34" spans="1:22" s="68" customFormat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>
        <v>53017.32</v>
      </c>
      <c r="M34" s="67"/>
      <c r="N34" s="67"/>
      <c r="O34" s="67"/>
      <c r="P34" s="67"/>
      <c r="Q34" s="67">
        <v>4531.12</v>
      </c>
      <c r="R34" s="67"/>
      <c r="S34" s="67"/>
      <c r="T34" s="67"/>
      <c r="U34" s="67"/>
    </row>
    <row r="35" spans="1:22" s="68" customFormat="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>
        <v>22442.29</v>
      </c>
      <c r="M35" s="67"/>
      <c r="N35" s="67"/>
      <c r="O35" s="67"/>
      <c r="P35" s="67"/>
      <c r="Q35" s="67">
        <v>4531.12</v>
      </c>
      <c r="R35" s="67"/>
      <c r="S35" s="67"/>
      <c r="T35" s="67"/>
      <c r="U35" s="67"/>
    </row>
    <row r="36" spans="1:22" s="68" customForma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>
        <v>4531.12</v>
      </c>
      <c r="R36" s="67"/>
      <c r="S36" s="67"/>
      <c r="T36" s="67"/>
      <c r="U36" s="67"/>
    </row>
    <row r="37" spans="1:22" s="68" customFormat="1">
      <c r="A37" s="123">
        <f t="shared" ref="A37:U37" si="0">SUM(A3:A36)</f>
        <v>0</v>
      </c>
      <c r="B37" s="123">
        <f t="shared" si="0"/>
        <v>0</v>
      </c>
      <c r="C37" s="123">
        <f t="shared" si="0"/>
        <v>4247</v>
      </c>
      <c r="D37" s="124">
        <f t="shared" si="0"/>
        <v>5600</v>
      </c>
      <c r="E37" s="124">
        <f t="shared" si="0"/>
        <v>0</v>
      </c>
      <c r="F37" s="122">
        <f t="shared" si="0"/>
        <v>0</v>
      </c>
      <c r="G37" s="122">
        <f t="shared" si="0"/>
        <v>0</v>
      </c>
      <c r="H37" s="125">
        <f t="shared" si="0"/>
        <v>0</v>
      </c>
      <c r="I37" s="125">
        <f t="shared" si="0"/>
        <v>0</v>
      </c>
      <c r="J37" s="127">
        <f t="shared" si="0"/>
        <v>0</v>
      </c>
      <c r="K37" s="127">
        <f t="shared" si="0"/>
        <v>0</v>
      </c>
      <c r="L37" s="129">
        <f t="shared" si="0"/>
        <v>421579.56</v>
      </c>
      <c r="M37" s="129">
        <f t="shared" si="0"/>
        <v>333000</v>
      </c>
      <c r="N37" s="129">
        <f t="shared" si="0"/>
        <v>82665.320000000007</v>
      </c>
      <c r="O37" s="132">
        <f t="shared" si="0"/>
        <v>6647.670000000001</v>
      </c>
      <c r="P37" s="157">
        <f t="shared" si="0"/>
        <v>1390977</v>
      </c>
      <c r="Q37" s="134">
        <f t="shared" si="0"/>
        <v>1372452.7700000005</v>
      </c>
      <c r="R37" s="134">
        <f t="shared" si="0"/>
        <v>221400</v>
      </c>
      <c r="S37" s="134">
        <f t="shared" si="0"/>
        <v>0</v>
      </c>
      <c r="T37" s="134">
        <f t="shared" si="0"/>
        <v>188911.76</v>
      </c>
      <c r="U37" s="137">
        <f t="shared" si="0"/>
        <v>0</v>
      </c>
      <c r="V37" s="69">
        <f>SUM(A37:U37)</f>
        <v>4027481.080000001</v>
      </c>
    </row>
    <row r="38" spans="1:22">
      <c r="A38" s="394">
        <f>A37+B37+C37</f>
        <v>4247</v>
      </c>
      <c r="B38" s="392"/>
      <c r="C38" s="393"/>
      <c r="D38" s="401">
        <f>D37+E37</f>
        <v>5600</v>
      </c>
      <c r="E38" s="396"/>
      <c r="F38" s="402">
        <f>F37+G37</f>
        <v>0</v>
      </c>
      <c r="G38" s="398"/>
      <c r="H38" s="403">
        <f>H37+I37</f>
        <v>0</v>
      </c>
      <c r="I38" s="400"/>
      <c r="J38" s="406">
        <f>J37+K37</f>
        <v>0</v>
      </c>
      <c r="K38" s="405"/>
      <c r="L38" s="410">
        <f>L37+M37+N37</f>
        <v>837244.88000000012</v>
      </c>
      <c r="M38" s="411"/>
      <c r="N38" s="411"/>
      <c r="O38" s="138">
        <f>O37</f>
        <v>6647.670000000001</v>
      </c>
      <c r="P38" s="158">
        <f>P37</f>
        <v>1390977</v>
      </c>
      <c r="Q38" s="415">
        <f>Q37+R37+S37+T37</f>
        <v>1782764.5300000005</v>
      </c>
      <c r="R38" s="413"/>
      <c r="S38" s="413"/>
      <c r="T38" s="414"/>
      <c r="U38" s="139">
        <f>U37</f>
        <v>0</v>
      </c>
      <c r="V38" s="69">
        <f>A38+D38+F38+H38+J38+L38+O38+Q38+U38+P38</f>
        <v>4027481.0800000005</v>
      </c>
    </row>
    <row r="39" spans="1:22">
      <c r="P39" s="159"/>
    </row>
  </sheetData>
  <mergeCells count="14">
    <mergeCell ref="Q1:T1"/>
    <mergeCell ref="A38:C38"/>
    <mergeCell ref="D38:E38"/>
    <mergeCell ref="F38:G38"/>
    <mergeCell ref="H38:I38"/>
    <mergeCell ref="J38:K38"/>
    <mergeCell ref="L38:N38"/>
    <mergeCell ref="Q38:T38"/>
    <mergeCell ref="A1:C1"/>
    <mergeCell ref="D1:E1"/>
    <mergeCell ref="F1:G1"/>
    <mergeCell ref="H1:I1"/>
    <mergeCell ref="J1:K1"/>
    <mergeCell ref="L1:N1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5"/>
  <sheetViews>
    <sheetView workbookViewId="0">
      <pane ySplit="1" topLeftCell="A2" activePane="bottomLeft" state="frozen"/>
      <selection pane="bottomLeft" activeCell="AF14" sqref="AF14"/>
    </sheetView>
  </sheetViews>
  <sheetFormatPr defaultRowHeight="12.75"/>
  <cols>
    <col min="1" max="6" width="9.42578125" bestFit="1" customWidth="1"/>
    <col min="7" max="7" width="9.5703125" bestFit="1" customWidth="1"/>
    <col min="8" max="9" width="9.42578125" bestFit="1" customWidth="1"/>
    <col min="10" max="11" width="9.42578125" customWidth="1"/>
    <col min="12" max="13" width="9.42578125" bestFit="1" customWidth="1"/>
    <col min="14" max="15" width="9.42578125" customWidth="1"/>
    <col min="16" max="16" width="9.42578125" bestFit="1" customWidth="1"/>
    <col min="17" max="17" width="10.7109375" customWidth="1"/>
    <col min="18" max="18" width="9.7109375" bestFit="1" customWidth="1"/>
    <col min="19" max="19" width="10.140625" customWidth="1"/>
    <col min="20" max="20" width="9.7109375" bestFit="1" customWidth="1"/>
    <col min="21" max="25" width="9.42578125" bestFit="1" customWidth="1"/>
    <col min="26" max="26" width="11.28515625" customWidth="1"/>
    <col min="27" max="27" width="9.7109375" bestFit="1" customWidth="1"/>
    <col min="28" max="28" width="9.5703125" bestFit="1" customWidth="1"/>
    <col min="29" max="29" width="11" bestFit="1" customWidth="1"/>
    <col min="30" max="30" width="9.5703125" bestFit="1" customWidth="1"/>
    <col min="31" max="31" width="12.140625" bestFit="1" customWidth="1"/>
    <col min="32" max="32" width="10.85546875" bestFit="1" customWidth="1"/>
    <col min="33" max="33" width="9.5703125" bestFit="1" customWidth="1"/>
    <col min="34" max="34" width="9.42578125" bestFit="1" customWidth="1"/>
    <col min="35" max="35" width="16.28515625" customWidth="1"/>
  </cols>
  <sheetData>
    <row r="1" spans="1:34" s="1" customFormat="1">
      <c r="A1" s="71" t="s">
        <v>93</v>
      </c>
      <c r="B1" s="71" t="s">
        <v>94</v>
      </c>
      <c r="C1" s="71" t="s">
        <v>95</v>
      </c>
      <c r="D1" s="71" t="s">
        <v>96</v>
      </c>
      <c r="E1" s="71" t="s">
        <v>97</v>
      </c>
      <c r="F1" s="71" t="s">
        <v>98</v>
      </c>
      <c r="G1" s="71" t="s">
        <v>99</v>
      </c>
      <c r="H1" s="71" t="s">
        <v>100</v>
      </c>
      <c r="I1" s="71" t="s">
        <v>101</v>
      </c>
      <c r="J1" s="71" t="s">
        <v>198</v>
      </c>
      <c r="K1" s="71" t="s">
        <v>209</v>
      </c>
      <c r="L1" s="71" t="s">
        <v>102</v>
      </c>
      <c r="M1" s="71" t="s">
        <v>103</v>
      </c>
      <c r="N1" s="71" t="s">
        <v>176</v>
      </c>
      <c r="O1" s="71" t="s">
        <v>177</v>
      </c>
      <c r="P1" s="71" t="s">
        <v>6</v>
      </c>
      <c r="Q1" s="71" t="s">
        <v>7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1" t="s">
        <v>15</v>
      </c>
      <c r="Z1" s="71" t="s">
        <v>104</v>
      </c>
      <c r="AA1" s="71" t="s">
        <v>105</v>
      </c>
      <c r="AB1" s="71" t="s">
        <v>106</v>
      </c>
      <c r="AC1" s="71" t="s">
        <v>107</v>
      </c>
      <c r="AD1" s="71" t="s">
        <v>108</v>
      </c>
      <c r="AE1" s="71" t="s">
        <v>109</v>
      </c>
      <c r="AF1" s="71" t="s">
        <v>110</v>
      </c>
      <c r="AG1" s="71" t="s">
        <v>111</v>
      </c>
      <c r="AH1" s="71" t="s">
        <v>112</v>
      </c>
    </row>
    <row r="2" spans="1:34" s="68" customFormat="1">
      <c r="A2" s="95">
        <v>12000</v>
      </c>
      <c r="B2" s="65">
        <v>3111</v>
      </c>
      <c r="C2" s="66">
        <v>3000</v>
      </c>
      <c r="D2" s="67"/>
      <c r="E2" s="67"/>
      <c r="F2" s="67"/>
      <c r="G2" s="65">
        <v>35000</v>
      </c>
      <c r="H2" s="100">
        <v>20000</v>
      </c>
      <c r="I2" s="67"/>
      <c r="J2" s="65">
        <v>18000</v>
      </c>
      <c r="K2" s="65">
        <v>10000</v>
      </c>
      <c r="L2" s="65">
        <v>12000</v>
      </c>
      <c r="M2" s="67"/>
      <c r="N2" s="67"/>
      <c r="O2" s="67"/>
      <c r="P2" s="67"/>
      <c r="Q2" s="65">
        <v>6657.47</v>
      </c>
      <c r="R2" s="100">
        <v>99994</v>
      </c>
      <c r="S2" s="65">
        <v>7220</v>
      </c>
      <c r="T2" s="67"/>
      <c r="U2" s="67"/>
      <c r="V2" s="67"/>
      <c r="W2" s="65">
        <v>1013.03</v>
      </c>
      <c r="X2" s="67"/>
      <c r="Y2" s="67"/>
      <c r="Z2" s="65">
        <v>1153.4000000000001</v>
      </c>
      <c r="AA2" s="65">
        <v>1370</v>
      </c>
      <c r="AB2" s="67"/>
      <c r="AC2" s="65">
        <v>95963.01</v>
      </c>
      <c r="AD2" s="67"/>
      <c r="AE2" s="67"/>
      <c r="AF2" s="67"/>
      <c r="AG2" s="67"/>
      <c r="AH2" s="67"/>
    </row>
    <row r="3" spans="1:34" s="68" customFormat="1">
      <c r="A3" s="67"/>
      <c r="B3" s="67"/>
      <c r="C3" s="65">
        <v>3000</v>
      </c>
      <c r="D3" s="67"/>
      <c r="E3" s="67"/>
      <c r="F3" s="67"/>
      <c r="G3" s="65">
        <v>81420</v>
      </c>
      <c r="H3" s="67"/>
      <c r="I3" s="67"/>
      <c r="J3" s="67"/>
      <c r="K3" s="65">
        <v>35000</v>
      </c>
      <c r="L3" s="65">
        <v>82600</v>
      </c>
      <c r="M3" s="67"/>
      <c r="N3" s="67"/>
      <c r="O3" s="67"/>
      <c r="P3" s="67"/>
      <c r="Q3" s="65">
        <v>38854.839999999997</v>
      </c>
      <c r="R3" s="101">
        <v>30000</v>
      </c>
      <c r="S3" s="65">
        <v>6750</v>
      </c>
      <c r="T3" s="67"/>
      <c r="U3" s="67"/>
      <c r="V3" s="67"/>
      <c r="W3" s="65">
        <v>1003</v>
      </c>
      <c r="X3" s="67"/>
      <c r="Y3" s="67"/>
      <c r="Z3" s="65">
        <v>543.12</v>
      </c>
      <c r="AA3" s="67"/>
      <c r="AB3" s="67"/>
      <c r="AC3" s="65">
        <v>92776.19</v>
      </c>
      <c r="AD3" s="67"/>
      <c r="AE3" s="67"/>
      <c r="AF3" s="67"/>
      <c r="AG3" s="67"/>
      <c r="AH3" s="67"/>
    </row>
    <row r="4" spans="1:34" s="68" customFormat="1">
      <c r="B4" s="99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5">
        <v>29138.38</v>
      </c>
      <c r="R4" s="65">
        <v>49957</v>
      </c>
      <c r="S4" s="65">
        <v>6750</v>
      </c>
      <c r="T4" s="67"/>
      <c r="U4" s="67"/>
      <c r="V4" s="67"/>
      <c r="W4" s="65">
        <v>14.16</v>
      </c>
      <c r="X4" s="67"/>
      <c r="Y4" s="67"/>
      <c r="Z4" s="65">
        <v>88.87</v>
      </c>
      <c r="AA4" s="67"/>
      <c r="AB4" s="67"/>
      <c r="AC4" s="65">
        <v>93083.19</v>
      </c>
      <c r="AD4" s="67"/>
      <c r="AE4" s="67"/>
      <c r="AF4" s="67"/>
      <c r="AG4" s="67"/>
      <c r="AH4" s="67"/>
    </row>
    <row r="5" spans="1:34" s="68" customForma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>
        <v>1117.18</v>
      </c>
      <c r="R5" s="67"/>
      <c r="S5" s="65">
        <v>7220</v>
      </c>
      <c r="T5" s="67"/>
      <c r="V5" s="67"/>
      <c r="W5" s="65">
        <v>1053.8599999999999</v>
      </c>
      <c r="X5" s="67"/>
      <c r="Y5" s="67"/>
      <c r="Z5" s="65">
        <v>1153.4000000000001</v>
      </c>
      <c r="AA5" s="67"/>
      <c r="AB5" s="67"/>
      <c r="AC5" s="94">
        <v>93083.19</v>
      </c>
      <c r="AD5" s="67"/>
      <c r="AE5" s="67"/>
      <c r="AF5" s="67"/>
      <c r="AG5" s="67"/>
      <c r="AH5" s="67"/>
    </row>
    <row r="6" spans="1:34" s="68" customForma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6">
        <v>8757.89</v>
      </c>
      <c r="R6" s="67"/>
      <c r="S6" s="65">
        <v>6750</v>
      </c>
      <c r="T6" s="67"/>
      <c r="U6" s="67"/>
      <c r="V6" s="67"/>
      <c r="W6" s="65">
        <v>1003</v>
      </c>
      <c r="X6" s="67"/>
      <c r="Y6" s="67"/>
      <c r="Z6" s="65">
        <v>543.12</v>
      </c>
      <c r="AA6" s="67"/>
      <c r="AB6" s="67"/>
      <c r="AC6" s="67"/>
      <c r="AD6" s="67"/>
      <c r="AE6" s="67"/>
      <c r="AF6" s="67"/>
      <c r="AG6" s="67"/>
      <c r="AH6" s="67"/>
    </row>
    <row r="7" spans="1:34" s="68" customForma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5">
        <v>326.10000000000002</v>
      </c>
      <c r="R7" s="67"/>
      <c r="S7" s="67"/>
      <c r="T7" s="67"/>
      <c r="U7" s="67"/>
      <c r="V7" s="67"/>
      <c r="W7" s="65">
        <v>51.39</v>
      </c>
      <c r="X7" s="67"/>
      <c r="Y7" s="67"/>
      <c r="Z7" s="65">
        <v>271036.74</v>
      </c>
      <c r="AA7" s="67"/>
      <c r="AB7" s="67"/>
      <c r="AC7" s="67"/>
      <c r="AD7" s="67"/>
      <c r="AF7" s="67"/>
      <c r="AG7" s="67"/>
      <c r="AH7" s="67"/>
    </row>
    <row r="8" spans="1:34" s="68" customForma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5">
        <v>17883.240000000002</v>
      </c>
      <c r="R8" s="67"/>
      <c r="S8" s="67"/>
      <c r="T8" s="67"/>
      <c r="U8" s="67"/>
      <c r="V8" s="67"/>
      <c r="W8" s="65">
        <v>1046.19</v>
      </c>
      <c r="X8" s="67"/>
      <c r="Y8" s="67"/>
      <c r="Z8" s="65">
        <v>17887.689999999999</v>
      </c>
      <c r="AA8" s="67"/>
      <c r="AB8" s="67"/>
      <c r="AC8" s="67"/>
      <c r="AD8" s="67"/>
      <c r="AE8" s="67"/>
      <c r="AF8" s="67"/>
      <c r="AG8" s="67"/>
      <c r="AH8" s="67"/>
    </row>
    <row r="9" spans="1:34" s="68" customForma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5">
        <v>10960.16</v>
      </c>
      <c r="R9" s="67"/>
      <c r="S9" s="67"/>
      <c r="T9" s="67"/>
      <c r="U9" s="67"/>
      <c r="V9" s="67"/>
      <c r="W9" s="65">
        <v>46.02</v>
      </c>
      <c r="X9" s="67"/>
      <c r="Z9" s="65">
        <v>80802.039999999994</v>
      </c>
      <c r="AA9" s="67"/>
      <c r="AB9" s="67"/>
      <c r="AC9" s="67"/>
      <c r="AD9" s="67"/>
      <c r="AE9" s="67"/>
      <c r="AF9" s="67"/>
      <c r="AG9" s="67"/>
      <c r="AH9" s="67"/>
    </row>
    <row r="10" spans="1:34" s="68" customFormat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5">
        <v>1925.68</v>
      </c>
      <c r="R10" s="67"/>
      <c r="S10" s="67"/>
      <c r="T10" s="67"/>
      <c r="U10" s="67"/>
      <c r="V10" s="67"/>
      <c r="W10" s="65">
        <v>1003</v>
      </c>
      <c r="X10" s="67"/>
      <c r="Y10" s="67"/>
      <c r="Z10" s="65">
        <v>4531.12</v>
      </c>
      <c r="AA10" s="67"/>
      <c r="AB10" s="67"/>
      <c r="AC10" s="67"/>
      <c r="AD10" s="67"/>
      <c r="AE10" s="67"/>
      <c r="AF10" s="67"/>
      <c r="AG10" s="67"/>
      <c r="AH10" s="67"/>
    </row>
    <row r="11" spans="1:34" s="68" customFormat="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5">
        <v>848.23</v>
      </c>
      <c r="R11" s="67"/>
      <c r="S11" s="67"/>
      <c r="T11" s="67"/>
      <c r="U11" s="67"/>
      <c r="V11" s="67"/>
      <c r="W11" s="67"/>
      <c r="X11" s="67"/>
      <c r="Y11" s="67"/>
      <c r="Z11" s="65">
        <v>4531.12</v>
      </c>
      <c r="AA11" s="67"/>
      <c r="AB11" s="67"/>
      <c r="AC11" s="67"/>
      <c r="AD11" s="67"/>
      <c r="AE11" s="67"/>
      <c r="AF11" s="67"/>
      <c r="AG11" s="67"/>
      <c r="AH11" s="67"/>
    </row>
    <row r="12" spans="1:34" s="68" customForma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5">
        <v>4899.13</v>
      </c>
      <c r="R12" s="67"/>
      <c r="S12" s="67"/>
      <c r="T12" s="67"/>
      <c r="U12" s="67"/>
      <c r="V12" s="67"/>
      <c r="W12" s="67"/>
      <c r="X12" s="67"/>
      <c r="Y12" s="67"/>
      <c r="Z12" s="65">
        <v>1554.24</v>
      </c>
      <c r="AA12" s="67"/>
      <c r="AB12" s="67"/>
      <c r="AD12" s="67"/>
      <c r="AE12" s="67"/>
      <c r="AF12" s="67"/>
      <c r="AG12" s="67"/>
      <c r="AH12" s="67"/>
    </row>
    <row r="13" spans="1:34" s="68" customFormat="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5">
        <v>2821.65</v>
      </c>
      <c r="R13" s="67"/>
      <c r="S13" s="67"/>
      <c r="T13" s="67"/>
      <c r="U13" s="67"/>
      <c r="V13" s="67"/>
      <c r="W13" s="67"/>
      <c r="X13" s="67"/>
      <c r="Y13" s="67"/>
      <c r="Z13" s="65">
        <v>4531.12</v>
      </c>
      <c r="AA13" s="67"/>
      <c r="AB13" s="67"/>
      <c r="AC13" s="67"/>
      <c r="AD13" s="67"/>
      <c r="AE13" s="67"/>
      <c r="AF13" s="67"/>
      <c r="AG13" s="67"/>
      <c r="AH13" s="67"/>
    </row>
    <row r="14" spans="1:34" s="68" customForma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5">
        <v>52268.1</v>
      </c>
      <c r="R14" s="67"/>
      <c r="S14" s="67"/>
      <c r="T14" s="67"/>
      <c r="U14" s="67"/>
      <c r="V14" s="67"/>
      <c r="W14" s="67"/>
      <c r="X14" s="67"/>
      <c r="Y14" s="67"/>
      <c r="Z14" s="65">
        <v>145654.13</v>
      </c>
      <c r="AA14" s="67"/>
      <c r="AB14" s="67"/>
      <c r="AC14" s="67"/>
      <c r="AD14" s="67"/>
      <c r="AE14" s="67"/>
      <c r="AF14" s="67"/>
      <c r="AG14" s="67"/>
      <c r="AH14" s="67"/>
    </row>
    <row r="15" spans="1:34" s="68" customForma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5">
        <v>661.03</v>
      </c>
      <c r="R15" s="67"/>
      <c r="T15" s="67"/>
      <c r="U15" s="67"/>
      <c r="V15" s="67"/>
      <c r="W15" s="67"/>
      <c r="X15" s="67"/>
      <c r="Y15" s="67"/>
      <c r="Z15" s="65">
        <v>9030.65</v>
      </c>
      <c r="AA15" s="67"/>
      <c r="AB15" s="67"/>
      <c r="AC15" s="67"/>
      <c r="AD15" s="67"/>
      <c r="AE15" s="67"/>
      <c r="AF15" s="67"/>
      <c r="AG15" s="67"/>
      <c r="AH15" s="67"/>
    </row>
    <row r="16" spans="1:34" s="68" customForma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5">
        <v>6689.6</v>
      </c>
      <c r="R16" s="67"/>
      <c r="S16" s="67"/>
      <c r="T16" s="67"/>
      <c r="U16" s="67"/>
      <c r="V16" s="67"/>
      <c r="W16" s="67"/>
      <c r="X16" s="67"/>
      <c r="Y16" s="67"/>
      <c r="Z16" s="65">
        <v>35972.04</v>
      </c>
      <c r="AA16" s="67"/>
      <c r="AB16" s="67"/>
      <c r="AC16" s="67"/>
      <c r="AD16" s="67"/>
      <c r="AE16" s="67"/>
      <c r="AF16" s="67"/>
      <c r="AG16" s="67"/>
      <c r="AH16" s="67"/>
    </row>
    <row r="17" spans="1:34" s="68" customFormat="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5">
        <v>30975.4</v>
      </c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</row>
    <row r="18" spans="1:34" s="68" customForma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5">
        <v>6098.64</v>
      </c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</row>
    <row r="19" spans="1:34" s="68" customForma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5">
        <v>6391.26</v>
      </c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</row>
    <row r="20" spans="1:34" s="68" customForma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5">
        <v>2271.33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</row>
    <row r="21" spans="1:34" s="68" customForma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5">
        <v>3457.9</v>
      </c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</row>
    <row r="22" spans="1:34" s="68" customForma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5">
        <v>32818.57</v>
      </c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</row>
    <row r="23" spans="1:34" s="68" customForma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5">
        <v>32303.27</v>
      </c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</row>
    <row r="24" spans="1:34" s="68" customForma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5">
        <v>2860.92</v>
      </c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</row>
    <row r="25" spans="1:34" s="68" customForma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5">
        <v>10275.35</v>
      </c>
      <c r="R25" s="67"/>
      <c r="S25" s="67"/>
      <c r="T25" s="67"/>
      <c r="U25" s="67"/>
      <c r="V25" s="67"/>
      <c r="W25" s="67"/>
      <c r="X25" s="67"/>
      <c r="Y25" s="67"/>
      <c r="AA25" s="67"/>
      <c r="AB25" s="67"/>
      <c r="AC25" s="67"/>
      <c r="AD25" s="67"/>
      <c r="AE25" s="67"/>
      <c r="AF25" s="67"/>
      <c r="AG25" s="67"/>
      <c r="AH25" s="67"/>
    </row>
    <row r="26" spans="1:34" s="68" customFormat="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5">
        <v>619.73</v>
      </c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</row>
    <row r="27" spans="1:34" s="68" customForma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5">
        <v>275.31</v>
      </c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</row>
    <row r="28" spans="1:34" s="68" customForma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5">
        <v>695.34</v>
      </c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</row>
    <row r="29" spans="1:34" s="68" customFormat="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5">
        <v>305.95999999999998</v>
      </c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</row>
    <row r="30" spans="1:34" s="68" customForma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5">
        <v>6689.6</v>
      </c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</row>
    <row r="31" spans="1:34" s="68" customFormat="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>
        <v>41296.699999999997</v>
      </c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</row>
    <row r="32" spans="1:34" s="68" customFormat="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5">
        <v>1179.5</v>
      </c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</row>
    <row r="33" spans="1:35" s="68" customForma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5">
        <v>957.42</v>
      </c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</row>
    <row r="34" spans="1:35" s="68" customFormat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5">
        <v>20864.009999999998</v>
      </c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</row>
    <row r="35" spans="1:35" s="68" customFormat="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5">
        <v>42</v>
      </c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</row>
    <row r="36" spans="1:35" s="68" customForma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5">
        <v>32822.29</v>
      </c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</row>
    <row r="37" spans="1:35" s="68" customFormat="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5">
        <v>7078.66</v>
      </c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</row>
    <row r="38" spans="1:35" s="68" customFormat="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5">
        <v>7016.81</v>
      </c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</row>
    <row r="39" spans="1:35" s="68" customForma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5">
        <v>564</v>
      </c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</row>
    <row r="40" spans="1:35" s="68" customFormat="1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5">
        <v>618.76</v>
      </c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</row>
    <row r="41" spans="1:35" s="68" customFormat="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5">
        <v>1424.52</v>
      </c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</row>
    <row r="42" spans="1:35" s="68" customFormat="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5">
        <v>43766.97</v>
      </c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</row>
    <row r="43" spans="1:35" s="68" customFormat="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5">
        <v>22498.82</v>
      </c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</row>
    <row r="44" spans="1:35" s="68" customFormat="1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6">
        <v>42</v>
      </c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</row>
    <row r="45" spans="1:35" s="68" customFormat="1">
      <c r="A45" s="69">
        <f>SUM(A2:A44)</f>
        <v>12000</v>
      </c>
      <c r="B45" s="69">
        <f t="shared" ref="B45:AH45" si="0">SUM(B2:B44)</f>
        <v>3111</v>
      </c>
      <c r="C45" s="69">
        <f t="shared" si="0"/>
        <v>6000</v>
      </c>
      <c r="D45" s="69">
        <f t="shared" si="0"/>
        <v>0</v>
      </c>
      <c r="E45" s="69">
        <f t="shared" si="0"/>
        <v>0</v>
      </c>
      <c r="F45" s="69">
        <f t="shared" si="0"/>
        <v>0</v>
      </c>
      <c r="G45" s="69">
        <f t="shared" si="0"/>
        <v>116420</v>
      </c>
      <c r="H45" s="69">
        <f t="shared" si="0"/>
        <v>20000</v>
      </c>
      <c r="I45" s="69">
        <f t="shared" si="0"/>
        <v>0</v>
      </c>
      <c r="J45" s="69">
        <f t="shared" si="0"/>
        <v>18000</v>
      </c>
      <c r="K45" s="69">
        <f t="shared" si="0"/>
        <v>45000</v>
      </c>
      <c r="L45" s="69">
        <f t="shared" si="0"/>
        <v>94600</v>
      </c>
      <c r="M45" s="69">
        <f t="shared" si="0"/>
        <v>0</v>
      </c>
      <c r="N45" s="69">
        <f t="shared" si="0"/>
        <v>0</v>
      </c>
      <c r="O45" s="69">
        <f t="shared" si="0"/>
        <v>0</v>
      </c>
      <c r="P45" s="69">
        <f t="shared" si="0"/>
        <v>0</v>
      </c>
      <c r="Q45" s="69">
        <f>SUM(Q2:Q44)</f>
        <v>500019.71999999991</v>
      </c>
      <c r="R45" s="69">
        <f t="shared" si="0"/>
        <v>179951</v>
      </c>
      <c r="S45" s="69">
        <f t="shared" si="0"/>
        <v>34690</v>
      </c>
      <c r="T45" s="69">
        <f t="shared" si="0"/>
        <v>0</v>
      </c>
      <c r="U45" s="69">
        <f t="shared" si="0"/>
        <v>0</v>
      </c>
      <c r="V45" s="69">
        <f t="shared" si="0"/>
        <v>0</v>
      </c>
      <c r="W45" s="69">
        <f t="shared" si="0"/>
        <v>6233.6500000000015</v>
      </c>
      <c r="X45" s="69">
        <f t="shared" si="0"/>
        <v>0</v>
      </c>
      <c r="Y45" s="69">
        <f t="shared" si="0"/>
        <v>0</v>
      </c>
      <c r="Z45" s="69">
        <f t="shared" si="0"/>
        <v>579012.79999999993</v>
      </c>
      <c r="AA45" s="69">
        <f t="shared" si="0"/>
        <v>1370</v>
      </c>
      <c r="AB45" s="69">
        <f t="shared" si="0"/>
        <v>0</v>
      </c>
      <c r="AC45" s="69">
        <f t="shared" si="0"/>
        <v>374905.58</v>
      </c>
      <c r="AD45" s="69">
        <f t="shared" si="0"/>
        <v>0</v>
      </c>
      <c r="AE45" s="69">
        <f t="shared" si="0"/>
        <v>0</v>
      </c>
      <c r="AF45" s="69">
        <f t="shared" si="0"/>
        <v>0</v>
      </c>
      <c r="AG45" s="69">
        <f t="shared" si="0"/>
        <v>0</v>
      </c>
      <c r="AH45" s="69">
        <f t="shared" si="0"/>
        <v>0</v>
      </c>
      <c r="AI45" s="66">
        <f>SUM(A45:AH45)</f>
        <v>1991313.75</v>
      </c>
    </row>
  </sheetData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74"/>
  <sheetViews>
    <sheetView view="pageBreakPreview" zoomScale="85" zoomScaleSheetLayoutView="100" workbookViewId="0">
      <selection activeCell="K149" sqref="K149"/>
    </sheetView>
  </sheetViews>
  <sheetFormatPr defaultRowHeight="12.75"/>
  <cols>
    <col min="2" max="2" width="18.28515625" customWidth="1"/>
    <col min="5" max="5" width="12.85546875" customWidth="1"/>
    <col min="6" max="6" width="11" style="74" bestFit="1" customWidth="1"/>
    <col min="7" max="7" width="9" customWidth="1"/>
    <col min="8" max="8" width="8" customWidth="1"/>
    <col min="9" max="9" width="9.7109375" style="57" customWidth="1"/>
    <col min="10" max="10" width="7.7109375" customWidth="1"/>
    <col min="11" max="11" width="9.85546875" customWidth="1"/>
    <col min="12" max="12" width="7.42578125" customWidth="1"/>
    <col min="14" max="14" width="8" customWidth="1"/>
    <col min="15" max="15" width="20.7109375" customWidth="1"/>
  </cols>
  <sheetData>
    <row r="1" spans="1:34" ht="15.75">
      <c r="B1" s="2"/>
      <c r="F1" s="72" t="s">
        <v>85</v>
      </c>
      <c r="G1" s="4"/>
      <c r="H1" s="4"/>
      <c r="I1" s="53"/>
    </row>
    <row r="2" spans="1:34" ht="15.75">
      <c r="B2" s="2"/>
      <c r="F2" s="73" t="s">
        <v>16</v>
      </c>
      <c r="G2" s="4"/>
      <c r="H2" s="4"/>
      <c r="I2" s="53"/>
    </row>
    <row r="3" spans="1:34" ht="15.75">
      <c r="B3" s="2"/>
      <c r="D3" s="24" t="s">
        <v>243</v>
      </c>
      <c r="G3" s="4"/>
      <c r="H3" s="4"/>
      <c r="I3" s="53"/>
    </row>
    <row r="4" spans="1:34" ht="15.75">
      <c r="B4" s="2"/>
      <c r="E4" s="3"/>
      <c r="F4" s="75" t="s">
        <v>17</v>
      </c>
      <c r="G4" s="4"/>
      <c r="H4" s="4"/>
      <c r="I4" s="53"/>
    </row>
    <row r="5" spans="1:34" ht="6.75" customHeight="1">
      <c r="B5" s="2"/>
      <c r="E5" s="3"/>
      <c r="F5" s="76"/>
      <c r="G5" s="4"/>
      <c r="H5" s="4"/>
      <c r="I5" s="53"/>
    </row>
    <row r="6" spans="1:34" ht="15.75">
      <c r="B6" s="5"/>
      <c r="C6" s="5"/>
      <c r="D6" s="5"/>
      <c r="F6" s="77" t="s">
        <v>244</v>
      </c>
      <c r="G6" s="4"/>
      <c r="H6" s="4"/>
      <c r="I6" s="53"/>
    </row>
    <row r="7" spans="1:34" ht="15.75">
      <c r="B7" s="5"/>
      <c r="C7" s="6"/>
      <c r="D7" s="6"/>
      <c r="F7" s="78"/>
      <c r="G7" s="4" t="s">
        <v>18</v>
      </c>
      <c r="H7" s="4"/>
      <c r="I7" s="53"/>
    </row>
    <row r="8" spans="1:34" ht="6.75" customHeight="1">
      <c r="B8" s="5"/>
      <c r="C8" s="5"/>
      <c r="D8" s="5"/>
      <c r="E8" s="5"/>
      <c r="F8" s="76"/>
      <c r="G8" s="4"/>
      <c r="H8" s="4"/>
      <c r="I8" s="53"/>
    </row>
    <row r="9" spans="1:34" ht="15.75">
      <c r="B9" s="7" t="s">
        <v>171</v>
      </c>
      <c r="C9" s="5"/>
      <c r="D9" s="5"/>
      <c r="E9" s="8"/>
      <c r="F9" s="79"/>
      <c r="G9" s="8"/>
      <c r="H9" s="8"/>
      <c r="I9" s="54"/>
      <c r="J9" s="9"/>
    </row>
    <row r="10" spans="1:34" ht="48.75" customHeight="1">
      <c r="B10" s="163" t="s">
        <v>245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1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</row>
    <row r="11" spans="1:34" ht="6.75" customHeight="1">
      <c r="B11" s="7"/>
      <c r="C11" s="10"/>
      <c r="D11" s="10"/>
      <c r="E11" s="11"/>
      <c r="F11" s="80"/>
      <c r="G11" s="11"/>
      <c r="H11" s="11"/>
      <c r="I11" s="55"/>
      <c r="J11" s="12"/>
    </row>
    <row r="12" spans="1:34" ht="15.75">
      <c r="B12" s="10" t="s">
        <v>77</v>
      </c>
      <c r="C12" s="10"/>
      <c r="D12" s="10"/>
      <c r="E12" s="10"/>
      <c r="F12" s="81"/>
      <c r="G12" s="5"/>
      <c r="H12" s="5"/>
      <c r="I12" s="56"/>
      <c r="J12" s="13"/>
    </row>
    <row r="13" spans="1:34" ht="9.75" customHeight="1">
      <c r="B13" s="7"/>
      <c r="C13" s="10"/>
      <c r="D13" s="10"/>
      <c r="E13" s="10"/>
      <c r="F13" s="81"/>
      <c r="G13" s="5"/>
      <c r="H13" s="5"/>
      <c r="I13" s="56"/>
      <c r="J13" s="13"/>
    </row>
    <row r="14" spans="1:34" ht="22.5" customHeight="1">
      <c r="A14" s="166" t="s">
        <v>19</v>
      </c>
      <c r="B14" s="166" t="s">
        <v>20</v>
      </c>
      <c r="C14" s="166" t="s">
        <v>21</v>
      </c>
      <c r="D14" s="166"/>
      <c r="E14" s="166" t="s">
        <v>22</v>
      </c>
      <c r="F14" s="167" t="s">
        <v>249</v>
      </c>
      <c r="G14" s="168" t="s">
        <v>250</v>
      </c>
      <c r="H14" s="168"/>
      <c r="I14" s="168" t="s">
        <v>251</v>
      </c>
      <c r="J14" s="168"/>
      <c r="K14" s="168" t="s">
        <v>252</v>
      </c>
      <c r="L14" s="168"/>
      <c r="M14" s="168" t="s">
        <v>253</v>
      </c>
      <c r="N14" s="168"/>
      <c r="O14" s="181" t="s">
        <v>24</v>
      </c>
    </row>
    <row r="15" spans="1:34" ht="16.5" customHeight="1">
      <c r="A15" s="166"/>
      <c r="B15" s="166"/>
      <c r="C15" s="166"/>
      <c r="D15" s="166"/>
      <c r="E15" s="166"/>
      <c r="F15" s="167"/>
      <c r="G15" s="168"/>
      <c r="H15" s="168"/>
      <c r="I15" s="168"/>
      <c r="J15" s="168"/>
      <c r="K15" s="168"/>
      <c r="L15" s="168"/>
      <c r="M15" s="168"/>
      <c r="N15" s="168"/>
      <c r="O15" s="181"/>
    </row>
    <row r="16" spans="1:34" ht="63" customHeight="1">
      <c r="A16" s="166"/>
      <c r="B16" s="166"/>
      <c r="C16" s="114" t="s">
        <v>25</v>
      </c>
      <c r="D16" s="114" t="s">
        <v>26</v>
      </c>
      <c r="E16" s="166"/>
      <c r="F16" s="167"/>
      <c r="G16" s="114" t="s">
        <v>27</v>
      </c>
      <c r="H16" s="114" t="s">
        <v>28</v>
      </c>
      <c r="I16" s="114" t="s">
        <v>27</v>
      </c>
      <c r="J16" s="114" t="s">
        <v>28</v>
      </c>
      <c r="K16" s="114" t="s">
        <v>27</v>
      </c>
      <c r="L16" s="114" t="s">
        <v>28</v>
      </c>
      <c r="M16" s="114" t="s">
        <v>27</v>
      </c>
      <c r="N16" s="114" t="s">
        <v>28</v>
      </c>
      <c r="O16" s="181"/>
    </row>
    <row r="17" spans="1:15" ht="12.75" customHeight="1">
      <c r="A17" s="182" t="s">
        <v>49</v>
      </c>
      <c r="B17" s="183"/>
      <c r="C17" s="183"/>
      <c r="D17" s="183"/>
      <c r="E17" s="183"/>
      <c r="F17" s="183"/>
      <c r="G17" s="184"/>
      <c r="H17" s="184"/>
      <c r="I17" s="184"/>
      <c r="J17" s="184"/>
      <c r="K17" s="184"/>
      <c r="L17" s="184"/>
      <c r="M17" s="184"/>
      <c r="N17" s="184"/>
      <c r="O17" s="185"/>
    </row>
    <row r="18" spans="1:15" ht="12.75" customHeight="1">
      <c r="A18" s="182" t="s">
        <v>122</v>
      </c>
      <c r="B18" s="183"/>
      <c r="C18" s="183"/>
      <c r="D18" s="183"/>
      <c r="E18" s="183"/>
      <c r="F18" s="183"/>
      <c r="G18" s="184"/>
      <c r="H18" s="184"/>
      <c r="I18" s="184"/>
      <c r="J18" s="184"/>
      <c r="K18" s="184"/>
      <c r="L18" s="184"/>
      <c r="M18" s="184"/>
      <c r="N18" s="184"/>
      <c r="O18" s="185"/>
    </row>
    <row r="19" spans="1:15" ht="12.75" customHeight="1">
      <c r="A19" s="182" t="s">
        <v>123</v>
      </c>
      <c r="B19" s="183"/>
      <c r="C19" s="183"/>
      <c r="D19" s="183"/>
      <c r="E19" s="183"/>
      <c r="F19" s="183"/>
      <c r="G19" s="184"/>
      <c r="H19" s="184"/>
      <c r="I19" s="184"/>
      <c r="J19" s="184"/>
      <c r="K19" s="184"/>
      <c r="L19" s="184"/>
      <c r="M19" s="184"/>
      <c r="N19" s="184"/>
      <c r="O19" s="185"/>
    </row>
    <row r="20" spans="1:15" ht="12.75" customHeight="1">
      <c r="A20" s="169" t="s">
        <v>29</v>
      </c>
      <c r="B20" s="187" t="s">
        <v>130</v>
      </c>
      <c r="C20" s="188"/>
      <c r="D20" s="189"/>
      <c r="E20" s="14" t="s">
        <v>30</v>
      </c>
      <c r="F20" s="70">
        <f>F22+F23+F24+F25+F26</f>
        <v>514</v>
      </c>
      <c r="G20" s="30">
        <f t="shared" ref="G20:N20" si="0">G22+G23+G24+G25+G26</f>
        <v>67</v>
      </c>
      <c r="H20" s="30">
        <f t="shared" si="0"/>
        <v>13.03501945525292</v>
      </c>
      <c r="I20" s="30">
        <f t="shared" si="0"/>
        <v>0</v>
      </c>
      <c r="J20" s="30">
        <f t="shared" si="0"/>
        <v>0</v>
      </c>
      <c r="K20" s="30">
        <f t="shared" si="0"/>
        <v>0</v>
      </c>
      <c r="L20" s="30">
        <f t="shared" si="0"/>
        <v>0</v>
      </c>
      <c r="M20" s="30">
        <f t="shared" si="0"/>
        <v>0</v>
      </c>
      <c r="N20" s="30">
        <f t="shared" si="0"/>
        <v>0</v>
      </c>
      <c r="O20" s="196"/>
    </row>
    <row r="21" spans="1:15" ht="21" customHeight="1">
      <c r="A21" s="170"/>
      <c r="B21" s="190"/>
      <c r="C21" s="191"/>
      <c r="D21" s="192"/>
      <c r="E21" s="15" t="s">
        <v>23</v>
      </c>
      <c r="F21" s="82"/>
      <c r="G21" s="38"/>
      <c r="H21" s="38"/>
      <c r="I21" s="38"/>
      <c r="J21" s="38"/>
      <c r="K21" s="38"/>
      <c r="L21" s="38"/>
      <c r="M21" s="38"/>
      <c r="N21" s="38"/>
      <c r="O21" s="197"/>
    </row>
    <row r="22" spans="1:15" ht="25.5">
      <c r="A22" s="170"/>
      <c r="B22" s="190"/>
      <c r="C22" s="191"/>
      <c r="D22" s="192"/>
      <c r="E22" s="16" t="s">
        <v>31</v>
      </c>
      <c r="F22" s="70">
        <v>0</v>
      </c>
      <c r="G22" s="30"/>
      <c r="H22" s="30"/>
      <c r="I22" s="30"/>
      <c r="J22" s="30"/>
      <c r="K22" s="30"/>
      <c r="L22" s="30"/>
      <c r="M22" s="30"/>
      <c r="N22" s="30"/>
      <c r="O22" s="197"/>
    </row>
    <row r="23" spans="1:15" ht="38.25">
      <c r="A23" s="170"/>
      <c r="B23" s="190"/>
      <c r="C23" s="191"/>
      <c r="D23" s="192"/>
      <c r="E23" s="17" t="s">
        <v>32</v>
      </c>
      <c r="F23" s="70">
        <v>0</v>
      </c>
      <c r="G23" s="30"/>
      <c r="H23" s="30"/>
      <c r="I23" s="30"/>
      <c r="J23" s="30"/>
      <c r="K23" s="30"/>
      <c r="L23" s="30"/>
      <c r="M23" s="30"/>
      <c r="N23" s="30"/>
      <c r="O23" s="197"/>
    </row>
    <row r="24" spans="1:15" ht="44.25" customHeight="1">
      <c r="A24" s="170"/>
      <c r="B24" s="190"/>
      <c r="C24" s="191"/>
      <c r="D24" s="192"/>
      <c r="E24" s="18" t="s">
        <v>33</v>
      </c>
      <c r="F24" s="70">
        <v>0</v>
      </c>
      <c r="G24" s="30"/>
      <c r="H24" s="30"/>
      <c r="I24" s="30"/>
      <c r="J24" s="30"/>
      <c r="K24" s="30"/>
      <c r="L24" s="30"/>
      <c r="M24" s="30"/>
      <c r="N24" s="30"/>
      <c r="O24" s="197"/>
    </row>
    <row r="25" spans="1:15" ht="25.5">
      <c r="A25" s="170"/>
      <c r="B25" s="190"/>
      <c r="C25" s="191"/>
      <c r="D25" s="192"/>
      <c r="E25" s="16" t="s">
        <v>34</v>
      </c>
      <c r="F25" s="70">
        <f>F32+F40+F48+F56</f>
        <v>514</v>
      </c>
      <c r="G25" s="70">
        <f>G32+G40+G48+G56</f>
        <v>67</v>
      </c>
      <c r="H25" s="70">
        <f>G25/F25*100</f>
        <v>13.03501945525292</v>
      </c>
      <c r="I25" s="70"/>
      <c r="J25" s="70"/>
      <c r="K25" s="70"/>
      <c r="L25" s="70"/>
      <c r="M25" s="70"/>
      <c r="N25" s="70"/>
      <c r="O25" s="197"/>
    </row>
    <row r="26" spans="1:15" ht="30" customHeight="1">
      <c r="A26" s="186"/>
      <c r="B26" s="193"/>
      <c r="C26" s="194"/>
      <c r="D26" s="195"/>
      <c r="E26" s="18" t="s">
        <v>35</v>
      </c>
      <c r="F26" s="70">
        <v>0</v>
      </c>
      <c r="G26" s="30"/>
      <c r="H26" s="30"/>
      <c r="I26" s="30"/>
      <c r="J26" s="30"/>
      <c r="K26" s="30"/>
      <c r="L26" s="30"/>
      <c r="M26" s="30"/>
      <c r="N26" s="30"/>
      <c r="O26" s="198"/>
    </row>
    <row r="27" spans="1:15" ht="12.75" customHeight="1">
      <c r="A27" s="169" t="s">
        <v>113</v>
      </c>
      <c r="B27" s="171" t="s">
        <v>246</v>
      </c>
      <c r="C27" s="174" t="s">
        <v>82</v>
      </c>
      <c r="D27" s="273" t="s">
        <v>168</v>
      </c>
      <c r="E27" s="14" t="s">
        <v>30</v>
      </c>
      <c r="F27" s="70">
        <f t="shared" ref="F27:N27" si="1">F29+F30+F31+F32+F33</f>
        <v>228</v>
      </c>
      <c r="G27" s="30">
        <f t="shared" si="1"/>
        <v>28</v>
      </c>
      <c r="H27" s="30">
        <f t="shared" si="1"/>
        <v>12.280701754385964</v>
      </c>
      <c r="I27" s="30">
        <f t="shared" si="1"/>
        <v>0</v>
      </c>
      <c r="J27" s="30">
        <f t="shared" si="1"/>
        <v>0</v>
      </c>
      <c r="K27" s="30">
        <f t="shared" si="1"/>
        <v>0</v>
      </c>
      <c r="L27" s="30">
        <f t="shared" si="1"/>
        <v>0</v>
      </c>
      <c r="M27" s="30">
        <f t="shared" si="1"/>
        <v>0</v>
      </c>
      <c r="N27" s="30">
        <f t="shared" si="1"/>
        <v>0</v>
      </c>
      <c r="O27" s="176"/>
    </row>
    <row r="28" spans="1:15" ht="21" customHeight="1">
      <c r="A28" s="170"/>
      <c r="B28" s="172"/>
      <c r="C28" s="175"/>
      <c r="D28" s="274"/>
      <c r="E28" s="15" t="s">
        <v>23</v>
      </c>
      <c r="F28" s="82"/>
      <c r="G28" s="38"/>
      <c r="H28" s="38"/>
      <c r="I28" s="38"/>
      <c r="J28" s="38"/>
      <c r="K28" s="38"/>
      <c r="L28" s="38"/>
      <c r="M28" s="38"/>
      <c r="N28" s="38"/>
      <c r="O28" s="177"/>
    </row>
    <row r="29" spans="1:15" ht="25.5">
      <c r="A29" s="170"/>
      <c r="B29" s="172"/>
      <c r="C29" s="175"/>
      <c r="D29" s="274"/>
      <c r="E29" s="16" t="s">
        <v>31</v>
      </c>
      <c r="F29" s="70">
        <v>0</v>
      </c>
      <c r="G29" s="30"/>
      <c r="H29" s="30"/>
      <c r="I29" s="30"/>
      <c r="J29" s="30"/>
      <c r="K29" s="30"/>
      <c r="L29" s="30"/>
      <c r="M29" s="30"/>
      <c r="N29" s="30"/>
      <c r="O29" s="177"/>
    </row>
    <row r="30" spans="1:15" ht="38.25">
      <c r="A30" s="170"/>
      <c r="B30" s="172"/>
      <c r="C30" s="175"/>
      <c r="D30" s="274"/>
      <c r="E30" s="17" t="s">
        <v>32</v>
      </c>
      <c r="F30" s="70">
        <v>0</v>
      </c>
      <c r="G30" s="30"/>
      <c r="H30" s="30"/>
      <c r="I30" s="30"/>
      <c r="J30" s="30"/>
      <c r="K30" s="30"/>
      <c r="L30" s="30"/>
      <c r="M30" s="30"/>
      <c r="N30" s="30"/>
      <c r="O30" s="177"/>
    </row>
    <row r="31" spans="1:15" ht="44.25" customHeight="1">
      <c r="A31" s="170"/>
      <c r="B31" s="172"/>
      <c r="C31" s="175"/>
      <c r="D31" s="274"/>
      <c r="E31" s="18" t="s">
        <v>33</v>
      </c>
      <c r="F31" s="70">
        <v>0</v>
      </c>
      <c r="G31" s="30"/>
      <c r="H31" s="30"/>
      <c r="I31" s="30"/>
      <c r="J31" s="30"/>
      <c r="K31" s="30"/>
      <c r="L31" s="30"/>
      <c r="M31" s="30"/>
      <c r="N31" s="30"/>
      <c r="O31" s="177"/>
    </row>
    <row r="32" spans="1:15" ht="25.5">
      <c r="A32" s="170"/>
      <c r="B32" s="172"/>
      <c r="C32" s="175"/>
      <c r="D32" s="274"/>
      <c r="E32" s="16" t="s">
        <v>34</v>
      </c>
      <c r="F32" s="70">
        <v>228</v>
      </c>
      <c r="G32" s="30">
        <v>28</v>
      </c>
      <c r="H32" s="30">
        <f>G32/F32*100</f>
        <v>12.280701754385964</v>
      </c>
      <c r="I32" s="30"/>
      <c r="J32" s="30"/>
      <c r="K32" s="30"/>
      <c r="L32" s="30"/>
      <c r="M32" s="30"/>
      <c r="N32" s="30"/>
      <c r="O32" s="177"/>
    </row>
    <row r="33" spans="1:15" ht="30" customHeight="1">
      <c r="A33" s="170"/>
      <c r="B33" s="173"/>
      <c r="C33" s="175"/>
      <c r="D33" s="274"/>
      <c r="E33" s="17" t="s">
        <v>35</v>
      </c>
      <c r="F33" s="83">
        <v>0</v>
      </c>
      <c r="G33" s="31"/>
      <c r="H33" s="31"/>
      <c r="I33" s="31"/>
      <c r="J33" s="31"/>
      <c r="K33" s="31"/>
      <c r="L33" s="31"/>
      <c r="M33" s="31"/>
      <c r="N33" s="31"/>
      <c r="O33" s="177"/>
    </row>
    <row r="34" spans="1:15" s="115" customFormat="1" ht="27" customHeight="1">
      <c r="A34" s="382" t="s">
        <v>272</v>
      </c>
      <c r="B34" s="383"/>
      <c r="C34" s="383"/>
      <c r="D34" s="383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4"/>
    </row>
    <row r="35" spans="1:15" ht="12.75" customHeight="1">
      <c r="A35" s="207" t="s">
        <v>114</v>
      </c>
      <c r="B35" s="208" t="s">
        <v>247</v>
      </c>
      <c r="C35" s="175" t="s">
        <v>82</v>
      </c>
      <c r="D35" s="274" t="s">
        <v>273</v>
      </c>
      <c r="E35" s="96" t="s">
        <v>30</v>
      </c>
      <c r="F35" s="97">
        <f t="shared" ref="F35:N35" si="2">F37+F38+F39+F40+F41</f>
        <v>126</v>
      </c>
      <c r="G35" s="98">
        <f t="shared" si="2"/>
        <v>39</v>
      </c>
      <c r="H35" s="98">
        <f t="shared" si="2"/>
        <v>30.952380952380953</v>
      </c>
      <c r="I35" s="98">
        <f t="shared" si="2"/>
        <v>0</v>
      </c>
      <c r="J35" s="98">
        <f t="shared" si="2"/>
        <v>0</v>
      </c>
      <c r="K35" s="98">
        <f t="shared" si="2"/>
        <v>0</v>
      </c>
      <c r="L35" s="98">
        <f t="shared" si="2"/>
        <v>0</v>
      </c>
      <c r="M35" s="98">
        <f t="shared" si="2"/>
        <v>0</v>
      </c>
      <c r="N35" s="98">
        <f t="shared" si="2"/>
        <v>0</v>
      </c>
      <c r="O35" s="209"/>
    </row>
    <row r="36" spans="1:15" ht="18.75" customHeight="1">
      <c r="A36" s="170"/>
      <c r="B36" s="172"/>
      <c r="C36" s="175"/>
      <c r="D36" s="274"/>
      <c r="E36" s="15" t="s">
        <v>23</v>
      </c>
      <c r="F36" s="82"/>
      <c r="G36" s="38"/>
      <c r="H36" s="38"/>
      <c r="I36" s="38"/>
      <c r="J36" s="38"/>
      <c r="K36" s="38"/>
      <c r="L36" s="38"/>
      <c r="M36" s="38"/>
      <c r="N36" s="38"/>
      <c r="O36" s="210"/>
    </row>
    <row r="37" spans="1:15" ht="25.5">
      <c r="A37" s="170"/>
      <c r="B37" s="172"/>
      <c r="C37" s="175"/>
      <c r="D37" s="274"/>
      <c r="E37" s="16" t="s">
        <v>31</v>
      </c>
      <c r="F37" s="70">
        <v>0</v>
      </c>
      <c r="G37" s="30"/>
      <c r="H37" s="30"/>
      <c r="I37" s="30"/>
      <c r="J37" s="30"/>
      <c r="K37" s="30"/>
      <c r="L37" s="30"/>
      <c r="M37" s="30"/>
      <c r="N37" s="30"/>
      <c r="O37" s="210"/>
    </row>
    <row r="38" spans="1:15" ht="38.25">
      <c r="A38" s="170"/>
      <c r="B38" s="172"/>
      <c r="C38" s="175"/>
      <c r="D38" s="274"/>
      <c r="E38" s="17" t="s">
        <v>32</v>
      </c>
      <c r="F38" s="70">
        <v>0</v>
      </c>
      <c r="G38" s="30"/>
      <c r="H38" s="30"/>
      <c r="I38" s="30"/>
      <c r="J38" s="30"/>
      <c r="K38" s="30"/>
      <c r="L38" s="30"/>
      <c r="M38" s="30"/>
      <c r="N38" s="30"/>
      <c r="O38" s="210"/>
    </row>
    <row r="39" spans="1:15" ht="42" customHeight="1">
      <c r="A39" s="170"/>
      <c r="B39" s="172"/>
      <c r="C39" s="175"/>
      <c r="D39" s="274"/>
      <c r="E39" s="18" t="s">
        <v>33</v>
      </c>
      <c r="F39" s="70">
        <v>0</v>
      </c>
      <c r="G39" s="30"/>
      <c r="H39" s="30"/>
      <c r="I39" s="30"/>
      <c r="J39" s="30"/>
      <c r="K39" s="30"/>
      <c r="L39" s="30"/>
      <c r="M39" s="30"/>
      <c r="N39" s="30"/>
      <c r="O39" s="210"/>
    </row>
    <row r="40" spans="1:15" ht="25.5">
      <c r="A40" s="170"/>
      <c r="B40" s="172"/>
      <c r="C40" s="175"/>
      <c r="D40" s="274"/>
      <c r="E40" s="16" t="s">
        <v>34</v>
      </c>
      <c r="F40" s="70">
        <v>126</v>
      </c>
      <c r="G40" s="30">
        <v>39</v>
      </c>
      <c r="H40" s="30">
        <f>G40/F40*100</f>
        <v>30.952380952380953</v>
      </c>
      <c r="I40" s="30"/>
      <c r="J40" s="30"/>
      <c r="K40" s="30"/>
      <c r="L40" s="30"/>
      <c r="M40" s="30"/>
      <c r="N40" s="30"/>
      <c r="O40" s="210"/>
    </row>
    <row r="41" spans="1:15" ht="29.25" customHeight="1">
      <c r="A41" s="170"/>
      <c r="B41" s="173"/>
      <c r="C41" s="175"/>
      <c r="D41" s="274"/>
      <c r="E41" s="17" t="s">
        <v>35</v>
      </c>
      <c r="F41" s="83">
        <v>0</v>
      </c>
      <c r="G41" s="31"/>
      <c r="H41" s="31"/>
      <c r="I41" s="31"/>
      <c r="J41" s="31"/>
      <c r="K41" s="31"/>
      <c r="L41" s="31"/>
      <c r="M41" s="31"/>
      <c r="N41" s="31"/>
      <c r="O41" s="211"/>
    </row>
    <row r="42" spans="1:15" ht="37.5" customHeight="1">
      <c r="A42" s="352" t="s">
        <v>274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80"/>
    </row>
    <row r="43" spans="1:15" ht="12.75" customHeight="1">
      <c r="A43" s="169" t="s">
        <v>115</v>
      </c>
      <c r="B43" s="171" t="s">
        <v>52</v>
      </c>
      <c r="C43" s="174" t="s">
        <v>3</v>
      </c>
      <c r="D43" s="273" t="s">
        <v>84</v>
      </c>
      <c r="E43" s="14" t="s">
        <v>30</v>
      </c>
      <c r="F43" s="70">
        <f t="shared" ref="F43:N43" si="3">F45+F46+F47+F48+F49</f>
        <v>80</v>
      </c>
      <c r="G43" s="30">
        <f t="shared" si="3"/>
        <v>0</v>
      </c>
      <c r="H43" s="30">
        <f t="shared" si="3"/>
        <v>0</v>
      </c>
      <c r="I43" s="30">
        <f t="shared" si="3"/>
        <v>0</v>
      </c>
      <c r="J43" s="30">
        <f t="shared" si="3"/>
        <v>0</v>
      </c>
      <c r="K43" s="30">
        <f t="shared" si="3"/>
        <v>0</v>
      </c>
      <c r="L43" s="30">
        <f t="shared" si="3"/>
        <v>0</v>
      </c>
      <c r="M43" s="30">
        <f t="shared" si="3"/>
        <v>0</v>
      </c>
      <c r="N43" s="30">
        <f t="shared" si="3"/>
        <v>0</v>
      </c>
      <c r="O43" s="202"/>
    </row>
    <row r="44" spans="1:15" ht="18.75" customHeight="1">
      <c r="A44" s="170"/>
      <c r="B44" s="172"/>
      <c r="C44" s="175"/>
      <c r="D44" s="274"/>
      <c r="E44" s="15" t="s">
        <v>23</v>
      </c>
      <c r="F44" s="82"/>
      <c r="G44" s="38"/>
      <c r="H44" s="38"/>
      <c r="I44" s="38"/>
      <c r="J44" s="38"/>
      <c r="K44" s="38"/>
      <c r="L44" s="38"/>
      <c r="M44" s="38"/>
      <c r="N44" s="38"/>
      <c r="O44" s="203"/>
    </row>
    <row r="45" spans="1:15" ht="25.5">
      <c r="A45" s="170"/>
      <c r="B45" s="172"/>
      <c r="C45" s="175"/>
      <c r="D45" s="274"/>
      <c r="E45" s="16" t="s">
        <v>31</v>
      </c>
      <c r="F45" s="70">
        <v>0</v>
      </c>
      <c r="G45" s="30"/>
      <c r="H45" s="30"/>
      <c r="I45" s="30"/>
      <c r="J45" s="30"/>
      <c r="K45" s="30"/>
      <c r="L45" s="30"/>
      <c r="M45" s="30"/>
      <c r="N45" s="30"/>
      <c r="O45" s="203"/>
    </row>
    <row r="46" spans="1:15" ht="38.25">
      <c r="A46" s="170"/>
      <c r="B46" s="172"/>
      <c r="C46" s="175"/>
      <c r="D46" s="274"/>
      <c r="E46" s="17" t="s">
        <v>32</v>
      </c>
      <c r="F46" s="70">
        <v>0</v>
      </c>
      <c r="G46" s="30"/>
      <c r="H46" s="30"/>
      <c r="I46" s="30"/>
      <c r="J46" s="30"/>
      <c r="K46" s="30"/>
      <c r="L46" s="30"/>
      <c r="M46" s="30"/>
      <c r="N46" s="30"/>
      <c r="O46" s="203"/>
    </row>
    <row r="47" spans="1:15" ht="40.5" customHeight="1">
      <c r="A47" s="170"/>
      <c r="B47" s="172"/>
      <c r="C47" s="175"/>
      <c r="D47" s="274"/>
      <c r="E47" s="18" t="s">
        <v>33</v>
      </c>
      <c r="F47" s="70">
        <v>0</v>
      </c>
      <c r="G47" s="30"/>
      <c r="H47" s="30"/>
      <c r="I47" s="30"/>
      <c r="J47" s="30"/>
      <c r="K47" s="30"/>
      <c r="L47" s="30"/>
      <c r="M47" s="30"/>
      <c r="N47" s="30"/>
      <c r="O47" s="203"/>
    </row>
    <row r="48" spans="1:15" ht="25.5">
      <c r="A48" s="170"/>
      <c r="B48" s="172"/>
      <c r="C48" s="175"/>
      <c r="D48" s="274"/>
      <c r="E48" s="16" t="s">
        <v>34</v>
      </c>
      <c r="F48" s="70">
        <v>80</v>
      </c>
      <c r="G48" s="30">
        <v>0</v>
      </c>
      <c r="H48" s="30">
        <f>G48/F48*100</f>
        <v>0</v>
      </c>
      <c r="I48" s="30"/>
      <c r="J48" s="30"/>
      <c r="K48" s="30"/>
      <c r="L48" s="30"/>
      <c r="M48" s="30"/>
      <c r="N48" s="30"/>
      <c r="O48" s="203"/>
    </row>
    <row r="49" spans="1:15" ht="28.5" customHeight="1">
      <c r="A49" s="170"/>
      <c r="B49" s="173"/>
      <c r="C49" s="175"/>
      <c r="D49" s="275"/>
      <c r="E49" s="17" t="s">
        <v>35</v>
      </c>
      <c r="F49" s="83">
        <v>0</v>
      </c>
      <c r="G49" s="31"/>
      <c r="H49" s="31"/>
      <c r="I49" s="31"/>
      <c r="J49" s="31"/>
      <c r="K49" s="31"/>
      <c r="L49" s="31"/>
      <c r="M49" s="31"/>
      <c r="N49" s="31"/>
      <c r="O49" s="203"/>
    </row>
    <row r="50" spans="1:15" ht="12" customHeight="1">
      <c r="A50" s="352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80"/>
    </row>
    <row r="51" spans="1:15" ht="24" customHeight="1">
      <c r="A51" s="169" t="s">
        <v>116</v>
      </c>
      <c r="B51" s="171" t="s">
        <v>248</v>
      </c>
      <c r="C51" s="174" t="s">
        <v>3</v>
      </c>
      <c r="D51" s="273" t="s">
        <v>84</v>
      </c>
      <c r="E51" s="14" t="s">
        <v>30</v>
      </c>
      <c r="F51" s="70">
        <f t="shared" ref="F51:N51" si="4">F53+F54+F55+F56+F57</f>
        <v>80</v>
      </c>
      <c r="G51" s="30">
        <f t="shared" si="4"/>
        <v>0</v>
      </c>
      <c r="H51" s="30">
        <f t="shared" si="4"/>
        <v>0</v>
      </c>
      <c r="I51" s="30">
        <f t="shared" si="4"/>
        <v>0</v>
      </c>
      <c r="J51" s="30">
        <f t="shared" si="4"/>
        <v>0</v>
      </c>
      <c r="K51" s="30">
        <f t="shared" si="4"/>
        <v>0</v>
      </c>
      <c r="L51" s="30">
        <f t="shared" si="4"/>
        <v>0</v>
      </c>
      <c r="M51" s="30">
        <f t="shared" si="4"/>
        <v>0</v>
      </c>
      <c r="N51" s="30">
        <f t="shared" si="4"/>
        <v>0</v>
      </c>
      <c r="O51" s="196"/>
    </row>
    <row r="52" spans="1:15" ht="20.25" customHeight="1">
      <c r="A52" s="170"/>
      <c r="B52" s="172"/>
      <c r="C52" s="175"/>
      <c r="D52" s="274"/>
      <c r="E52" s="15" t="s">
        <v>23</v>
      </c>
      <c r="F52" s="82"/>
      <c r="G52" s="38"/>
      <c r="H52" s="38"/>
      <c r="I52" s="38"/>
      <c r="J52" s="38"/>
      <c r="K52" s="38"/>
      <c r="L52" s="38"/>
      <c r="M52" s="38"/>
      <c r="N52" s="38"/>
      <c r="O52" s="197"/>
    </row>
    <row r="53" spans="1:15" ht="33" customHeight="1">
      <c r="A53" s="170"/>
      <c r="B53" s="172"/>
      <c r="C53" s="175"/>
      <c r="D53" s="274"/>
      <c r="E53" s="16" t="s">
        <v>31</v>
      </c>
      <c r="F53" s="70">
        <v>0</v>
      </c>
      <c r="G53" s="30"/>
      <c r="H53" s="30"/>
      <c r="I53" s="30"/>
      <c r="J53" s="30"/>
      <c r="K53" s="30"/>
      <c r="L53" s="30"/>
      <c r="M53" s="30"/>
      <c r="N53" s="30"/>
      <c r="O53" s="197"/>
    </row>
    <row r="54" spans="1:15" ht="38.25">
      <c r="A54" s="170"/>
      <c r="B54" s="172"/>
      <c r="C54" s="175"/>
      <c r="D54" s="274"/>
      <c r="E54" s="17" t="s">
        <v>32</v>
      </c>
      <c r="F54" s="70">
        <v>0</v>
      </c>
      <c r="G54" s="30"/>
      <c r="H54" s="30"/>
      <c r="I54" s="30"/>
      <c r="J54" s="30"/>
      <c r="K54" s="30"/>
      <c r="L54" s="30"/>
      <c r="M54" s="30"/>
      <c r="N54" s="30"/>
      <c r="O54" s="197"/>
    </row>
    <row r="55" spans="1:15" ht="40.5" customHeight="1">
      <c r="A55" s="170"/>
      <c r="B55" s="172"/>
      <c r="C55" s="175"/>
      <c r="D55" s="274"/>
      <c r="E55" s="18" t="s">
        <v>33</v>
      </c>
      <c r="F55" s="70">
        <v>0</v>
      </c>
      <c r="G55" s="30"/>
      <c r="H55" s="30"/>
      <c r="I55" s="30"/>
      <c r="J55" s="30"/>
      <c r="K55" s="30"/>
      <c r="L55" s="30"/>
      <c r="M55" s="30"/>
      <c r="N55" s="30"/>
      <c r="O55" s="197"/>
    </row>
    <row r="56" spans="1:15" ht="25.5">
      <c r="A56" s="170"/>
      <c r="B56" s="172"/>
      <c r="C56" s="175"/>
      <c r="D56" s="274"/>
      <c r="E56" s="16" t="s">
        <v>34</v>
      </c>
      <c r="F56" s="70">
        <v>80</v>
      </c>
      <c r="G56" s="30">
        <v>0</v>
      </c>
      <c r="H56" s="30">
        <f>G56/F56*100</f>
        <v>0</v>
      </c>
      <c r="I56" s="30"/>
      <c r="J56" s="30"/>
      <c r="K56" s="30"/>
      <c r="L56" s="30"/>
      <c r="M56" s="30"/>
      <c r="N56" s="30"/>
      <c r="O56" s="197"/>
    </row>
    <row r="57" spans="1:15" ht="36" customHeight="1">
      <c r="A57" s="186"/>
      <c r="B57" s="173"/>
      <c r="C57" s="215"/>
      <c r="D57" s="275"/>
      <c r="E57" s="18" t="s">
        <v>35</v>
      </c>
      <c r="F57" s="70">
        <v>0</v>
      </c>
      <c r="G57" s="30"/>
      <c r="H57" s="30"/>
      <c r="I57" s="30"/>
      <c r="J57" s="30"/>
      <c r="K57" s="30"/>
      <c r="L57" s="30"/>
      <c r="M57" s="30"/>
      <c r="N57" s="30"/>
      <c r="O57" s="198"/>
    </row>
    <row r="58" spans="1:15" ht="12.75" customHeight="1">
      <c r="A58" s="212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4"/>
    </row>
    <row r="59" spans="1:15" ht="38.25">
      <c r="A59" s="258" t="s">
        <v>36</v>
      </c>
      <c r="B59" s="259"/>
      <c r="C59" s="259"/>
      <c r="D59" s="260"/>
      <c r="E59" s="19" t="s">
        <v>37</v>
      </c>
      <c r="F59" s="83">
        <f>F61+F62+F63+F64+F65</f>
        <v>514</v>
      </c>
      <c r="G59" s="83">
        <f>G61+G62+G63+G64+G65</f>
        <v>67</v>
      </c>
      <c r="H59" s="31">
        <f>G59/F59*100</f>
        <v>13.03501945525292</v>
      </c>
      <c r="I59" s="83">
        <f>I61+I62+I63+I64+I65</f>
        <v>0</v>
      </c>
      <c r="J59" s="31">
        <f>I59/F59*100</f>
        <v>0</v>
      </c>
      <c r="K59" s="83">
        <f>K61+K62+K63+K64+K65</f>
        <v>0</v>
      </c>
      <c r="L59" s="31">
        <f>K59/F59*100</f>
        <v>0</v>
      </c>
      <c r="M59" s="83">
        <f>M61+M62+M63+M64+M65</f>
        <v>0</v>
      </c>
      <c r="N59" s="31">
        <f>M59/F59*100</f>
        <v>0</v>
      </c>
      <c r="O59" s="267"/>
    </row>
    <row r="60" spans="1:15">
      <c r="A60" s="261"/>
      <c r="B60" s="262"/>
      <c r="C60" s="262"/>
      <c r="D60" s="263"/>
      <c r="E60" s="20" t="s">
        <v>23</v>
      </c>
      <c r="F60" s="84"/>
      <c r="G60" s="39"/>
      <c r="H60" s="40"/>
      <c r="I60" s="39"/>
      <c r="J60" s="39"/>
      <c r="K60" s="39"/>
      <c r="L60" s="39"/>
      <c r="M60" s="39"/>
      <c r="N60" s="40"/>
      <c r="O60" s="268"/>
    </row>
    <row r="61" spans="1:15" ht="25.5">
      <c r="A61" s="261"/>
      <c r="B61" s="262"/>
      <c r="C61" s="262"/>
      <c r="D61" s="263"/>
      <c r="E61" s="21" t="s">
        <v>31</v>
      </c>
      <c r="F61" s="70">
        <f>F29+F37+F45</f>
        <v>0</v>
      </c>
      <c r="G61" s="35"/>
      <c r="H61" s="37"/>
      <c r="I61" s="35"/>
      <c r="J61" s="37"/>
      <c r="K61" s="35"/>
      <c r="L61" s="37"/>
      <c r="M61" s="35"/>
      <c r="N61" s="37"/>
      <c r="O61" s="268"/>
    </row>
    <row r="62" spans="1:15" ht="38.25">
      <c r="A62" s="261"/>
      <c r="B62" s="262"/>
      <c r="C62" s="262"/>
      <c r="D62" s="263"/>
      <c r="E62" s="113" t="s">
        <v>32</v>
      </c>
      <c r="F62" s="70">
        <f>F30+F38+F46</f>
        <v>0</v>
      </c>
      <c r="G62" s="41"/>
      <c r="H62" s="42"/>
      <c r="I62" s="41"/>
      <c r="J62" s="43"/>
      <c r="K62" s="41"/>
      <c r="L62" s="43"/>
      <c r="M62" s="41"/>
      <c r="N62" s="43"/>
      <c r="O62" s="268"/>
    </row>
    <row r="63" spans="1:15" ht="38.25">
      <c r="A63" s="261"/>
      <c r="B63" s="262"/>
      <c r="C63" s="262"/>
      <c r="D63" s="263"/>
      <c r="E63" s="112" t="s">
        <v>33</v>
      </c>
      <c r="F63" s="70">
        <f>F31+F39+F47</f>
        <v>0</v>
      </c>
      <c r="G63" s="44"/>
      <c r="H63" s="44"/>
      <c r="I63" s="44"/>
      <c r="J63" s="44"/>
      <c r="K63" s="44"/>
      <c r="L63" s="44"/>
      <c r="M63" s="44"/>
      <c r="N63" s="44"/>
      <c r="O63" s="268"/>
    </row>
    <row r="64" spans="1:15" ht="25.5">
      <c r="A64" s="261"/>
      <c r="B64" s="262"/>
      <c r="C64" s="262"/>
      <c r="D64" s="263"/>
      <c r="E64" s="21" t="s">
        <v>34</v>
      </c>
      <c r="F64" s="70">
        <f>F27+F35+F43+F51</f>
        <v>514</v>
      </c>
      <c r="G64" s="33">
        <f>G32+G40+G48</f>
        <v>67</v>
      </c>
      <c r="H64" s="34">
        <f>G64/F64*100</f>
        <v>13.03501945525292</v>
      </c>
      <c r="I64" s="33"/>
      <c r="J64" s="34"/>
      <c r="K64" s="33"/>
      <c r="L64" s="34"/>
      <c r="M64" s="33"/>
      <c r="N64" s="34"/>
      <c r="O64" s="268"/>
    </row>
    <row r="65" spans="1:15" ht="25.5">
      <c r="A65" s="264"/>
      <c r="B65" s="265"/>
      <c r="C65" s="265"/>
      <c r="D65" s="266"/>
      <c r="E65" s="112" t="s">
        <v>35</v>
      </c>
      <c r="F65" s="70">
        <f>F33+F41+F49</f>
        <v>0</v>
      </c>
      <c r="G65" s="36"/>
      <c r="H65" s="45"/>
      <c r="I65" s="46"/>
      <c r="J65" s="37"/>
      <c r="K65" s="36"/>
      <c r="L65" s="37"/>
      <c r="M65" s="36"/>
      <c r="N65" s="37"/>
      <c r="O65" s="269"/>
    </row>
    <row r="66" spans="1:15" ht="16.5" customHeight="1">
      <c r="A66" s="182" t="s">
        <v>124</v>
      </c>
      <c r="B66" s="183"/>
      <c r="C66" s="183"/>
      <c r="D66" s="183"/>
      <c r="E66" s="183"/>
      <c r="F66" s="183"/>
      <c r="G66" s="270"/>
      <c r="H66" s="270"/>
      <c r="I66" s="270"/>
      <c r="J66" s="270"/>
      <c r="K66" s="270"/>
      <c r="L66" s="270"/>
      <c r="M66" s="270"/>
      <c r="N66" s="270"/>
      <c r="O66" s="271"/>
    </row>
    <row r="67" spans="1:15" ht="17.25" customHeight="1">
      <c r="A67" s="182" t="s">
        <v>128</v>
      </c>
      <c r="B67" s="183"/>
      <c r="C67" s="183"/>
      <c r="D67" s="183"/>
      <c r="E67" s="183"/>
      <c r="F67" s="183"/>
      <c r="G67" s="184"/>
      <c r="H67" s="184"/>
      <c r="I67" s="184"/>
      <c r="J67" s="184"/>
      <c r="K67" s="184"/>
      <c r="L67" s="184"/>
      <c r="M67" s="184"/>
      <c r="N67" s="272"/>
      <c r="O67" s="185"/>
    </row>
    <row r="68" spans="1:15" ht="12.75" customHeight="1">
      <c r="A68" s="169" t="s">
        <v>38</v>
      </c>
      <c r="B68" s="187" t="s">
        <v>131</v>
      </c>
      <c r="C68" s="188"/>
      <c r="D68" s="189"/>
      <c r="E68" s="14" t="s">
        <v>30</v>
      </c>
      <c r="F68" s="70">
        <f t="shared" ref="F68:N68" si="5">F70+F71+F72+F73+F74</f>
        <v>561.12</v>
      </c>
      <c r="G68" s="30">
        <f t="shared" si="5"/>
        <v>39</v>
      </c>
      <c r="H68" s="30">
        <f t="shared" si="5"/>
        <v>6.9503849443969203</v>
      </c>
      <c r="I68" s="30">
        <f t="shared" si="5"/>
        <v>0</v>
      </c>
      <c r="J68" s="30">
        <f t="shared" si="5"/>
        <v>0</v>
      </c>
      <c r="K68" s="30">
        <f t="shared" si="5"/>
        <v>0</v>
      </c>
      <c r="L68" s="30">
        <f t="shared" si="5"/>
        <v>0</v>
      </c>
      <c r="M68" s="30">
        <f t="shared" si="5"/>
        <v>0</v>
      </c>
      <c r="N68" s="30">
        <f t="shared" si="5"/>
        <v>0</v>
      </c>
      <c r="O68" s="196"/>
    </row>
    <row r="69" spans="1:15" ht="21" customHeight="1">
      <c r="A69" s="170"/>
      <c r="B69" s="190"/>
      <c r="C69" s="191"/>
      <c r="D69" s="192"/>
      <c r="E69" s="15" t="s">
        <v>23</v>
      </c>
      <c r="F69" s="82"/>
      <c r="G69" s="38"/>
      <c r="H69" s="38"/>
      <c r="I69" s="38"/>
      <c r="J69" s="38"/>
      <c r="K69" s="38"/>
      <c r="L69" s="38"/>
      <c r="M69" s="38"/>
      <c r="N69" s="38"/>
      <c r="O69" s="197"/>
    </row>
    <row r="70" spans="1:15" ht="25.5">
      <c r="A70" s="170"/>
      <c r="B70" s="190"/>
      <c r="C70" s="191"/>
      <c r="D70" s="192"/>
      <c r="E70" s="16" t="s">
        <v>31</v>
      </c>
      <c r="F70" s="70">
        <v>0</v>
      </c>
      <c r="G70" s="30"/>
      <c r="H70" s="30"/>
      <c r="I70" s="30"/>
      <c r="J70" s="30"/>
      <c r="K70" s="30"/>
      <c r="L70" s="30"/>
      <c r="M70" s="30"/>
      <c r="N70" s="30"/>
      <c r="O70" s="197"/>
    </row>
    <row r="71" spans="1:15" ht="38.25">
      <c r="A71" s="170"/>
      <c r="B71" s="190"/>
      <c r="C71" s="191"/>
      <c r="D71" s="192"/>
      <c r="E71" s="17" t="s">
        <v>32</v>
      </c>
      <c r="F71" s="70">
        <v>0</v>
      </c>
      <c r="G71" s="30"/>
      <c r="H71" s="30"/>
      <c r="I71" s="30"/>
      <c r="J71" s="30"/>
      <c r="K71" s="30"/>
      <c r="L71" s="30"/>
      <c r="M71" s="30"/>
      <c r="N71" s="30"/>
      <c r="O71" s="197"/>
    </row>
    <row r="72" spans="1:15" ht="44.25" customHeight="1">
      <c r="A72" s="170"/>
      <c r="B72" s="190"/>
      <c r="C72" s="191"/>
      <c r="D72" s="192"/>
      <c r="E72" s="18" t="s">
        <v>33</v>
      </c>
      <c r="F72" s="70">
        <v>0</v>
      </c>
      <c r="G72" s="30"/>
      <c r="H72" s="30"/>
      <c r="I72" s="30"/>
      <c r="J72" s="30"/>
      <c r="K72" s="30"/>
      <c r="L72" s="30"/>
      <c r="M72" s="30"/>
      <c r="N72" s="30"/>
      <c r="O72" s="197"/>
    </row>
    <row r="73" spans="1:15" ht="25.5">
      <c r="A73" s="170"/>
      <c r="B73" s="190"/>
      <c r="C73" s="191"/>
      <c r="D73" s="192"/>
      <c r="E73" s="16" t="s">
        <v>34</v>
      </c>
      <c r="F73" s="70">
        <f>F80</f>
        <v>561.12</v>
      </c>
      <c r="G73" s="30">
        <f>G80</f>
        <v>39</v>
      </c>
      <c r="H73" s="58">
        <f>G73/F73*100</f>
        <v>6.9503849443969203</v>
      </c>
      <c r="I73" s="30"/>
      <c r="J73" s="58"/>
      <c r="K73" s="30"/>
      <c r="L73" s="58"/>
      <c r="M73" s="62"/>
      <c r="N73" s="63"/>
      <c r="O73" s="197"/>
    </row>
    <row r="74" spans="1:15" ht="30" customHeight="1">
      <c r="A74" s="186"/>
      <c r="B74" s="193"/>
      <c r="C74" s="194"/>
      <c r="D74" s="195"/>
      <c r="E74" s="18" t="s">
        <v>35</v>
      </c>
      <c r="F74" s="70">
        <v>0</v>
      </c>
      <c r="G74" s="30"/>
      <c r="H74" s="30"/>
      <c r="I74" s="30"/>
      <c r="J74" s="30"/>
      <c r="K74" s="30"/>
      <c r="L74" s="30"/>
      <c r="M74" s="30"/>
      <c r="N74" s="30"/>
      <c r="O74" s="198"/>
    </row>
    <row r="75" spans="1:15" ht="12.75" customHeight="1">
      <c r="A75" s="169" t="s">
        <v>125</v>
      </c>
      <c r="B75" s="222" t="s">
        <v>254</v>
      </c>
      <c r="C75" s="174" t="s">
        <v>82</v>
      </c>
      <c r="D75" s="273" t="s">
        <v>168</v>
      </c>
      <c r="E75" s="22" t="s">
        <v>30</v>
      </c>
      <c r="F75" s="85">
        <f t="shared" ref="F75:N75" si="6">F77+F78+F79+F80+F81</f>
        <v>561.12</v>
      </c>
      <c r="G75" s="47">
        <f t="shared" si="6"/>
        <v>39</v>
      </c>
      <c r="H75" s="47">
        <f t="shared" si="6"/>
        <v>6.9503849443969203</v>
      </c>
      <c r="I75" s="47">
        <f t="shared" si="6"/>
        <v>0</v>
      </c>
      <c r="J75" s="47">
        <f t="shared" si="6"/>
        <v>0</v>
      </c>
      <c r="K75" s="47">
        <f t="shared" si="6"/>
        <v>0</v>
      </c>
      <c r="L75" s="47">
        <f t="shared" si="6"/>
        <v>0</v>
      </c>
      <c r="M75" s="47">
        <f t="shared" si="6"/>
        <v>0</v>
      </c>
      <c r="N75" s="47">
        <f t="shared" si="6"/>
        <v>0</v>
      </c>
      <c r="O75" s="250"/>
    </row>
    <row r="76" spans="1:15">
      <c r="A76" s="170"/>
      <c r="B76" s="223"/>
      <c r="C76" s="175"/>
      <c r="D76" s="274"/>
      <c r="E76" s="20" t="s">
        <v>23</v>
      </c>
      <c r="F76" s="84"/>
      <c r="G76" s="39"/>
      <c r="H76" s="39"/>
      <c r="I76" s="39"/>
      <c r="J76" s="39"/>
      <c r="K76" s="39"/>
      <c r="L76" s="39"/>
      <c r="M76" s="39"/>
      <c r="N76" s="40"/>
      <c r="O76" s="250"/>
    </row>
    <row r="77" spans="1:15" ht="25.5">
      <c r="A77" s="170"/>
      <c r="B77" s="223"/>
      <c r="C77" s="175"/>
      <c r="D77" s="274"/>
      <c r="E77" s="21" t="s">
        <v>31</v>
      </c>
      <c r="F77" s="70">
        <v>0</v>
      </c>
      <c r="G77" s="48"/>
      <c r="H77" s="49"/>
      <c r="I77" s="48"/>
      <c r="J77" s="49"/>
      <c r="K77" s="48"/>
      <c r="L77" s="49"/>
      <c r="M77" s="48"/>
      <c r="N77" s="49"/>
      <c r="O77" s="250"/>
    </row>
    <row r="78" spans="1:15" ht="38.25">
      <c r="A78" s="170"/>
      <c r="B78" s="223"/>
      <c r="C78" s="175"/>
      <c r="D78" s="274"/>
      <c r="E78" s="113" t="s">
        <v>32</v>
      </c>
      <c r="F78" s="70">
        <v>0</v>
      </c>
      <c r="G78" s="48"/>
      <c r="H78" s="49"/>
      <c r="I78" s="48"/>
      <c r="J78" s="49"/>
      <c r="K78" s="48"/>
      <c r="L78" s="49"/>
      <c r="M78" s="48"/>
      <c r="N78" s="49"/>
      <c r="O78" s="250"/>
    </row>
    <row r="79" spans="1:15" ht="38.25">
      <c r="A79" s="170"/>
      <c r="B79" s="223"/>
      <c r="C79" s="175"/>
      <c r="D79" s="274"/>
      <c r="E79" s="112" t="s">
        <v>33</v>
      </c>
      <c r="F79" s="70">
        <v>0</v>
      </c>
      <c r="G79" s="31"/>
      <c r="H79" s="32"/>
      <c r="I79" s="31"/>
      <c r="J79" s="32"/>
      <c r="K79" s="31"/>
      <c r="L79" s="32"/>
      <c r="M79" s="31"/>
      <c r="N79" s="32"/>
      <c r="O79" s="250"/>
    </row>
    <row r="80" spans="1:15" ht="25.5">
      <c r="A80" s="170"/>
      <c r="B80" s="223"/>
      <c r="C80" s="175"/>
      <c r="D80" s="274"/>
      <c r="E80" s="21" t="s">
        <v>34</v>
      </c>
      <c r="F80" s="70">
        <v>561.12</v>
      </c>
      <c r="G80" s="30">
        <v>39</v>
      </c>
      <c r="H80" s="30">
        <f>G80/F80*100</f>
        <v>6.9503849443969203</v>
      </c>
      <c r="I80" s="30"/>
      <c r="J80" s="30"/>
      <c r="K80" s="30"/>
      <c r="L80" s="30"/>
      <c r="M80" s="70"/>
      <c r="N80" s="70"/>
      <c r="O80" s="250"/>
    </row>
    <row r="81" spans="1:15" ht="25.5">
      <c r="A81" s="170"/>
      <c r="B81" s="249"/>
      <c r="C81" s="175"/>
      <c r="D81" s="274"/>
      <c r="E81" s="113" t="s">
        <v>35</v>
      </c>
      <c r="F81" s="83">
        <v>0</v>
      </c>
      <c r="G81" s="61"/>
      <c r="H81" s="43"/>
      <c r="I81" s="61"/>
      <c r="J81" s="43"/>
      <c r="K81" s="61"/>
      <c r="L81" s="43"/>
      <c r="M81" s="61"/>
      <c r="N81" s="43"/>
      <c r="O81" s="251"/>
    </row>
    <row r="82" spans="1:15" ht="31.5" customHeight="1">
      <c r="A82" s="356" t="s">
        <v>275</v>
      </c>
      <c r="B82" s="357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8"/>
    </row>
    <row r="83" spans="1:15" ht="38.25">
      <c r="A83" s="279" t="s">
        <v>39</v>
      </c>
      <c r="B83" s="279"/>
      <c r="C83" s="258"/>
      <c r="D83" s="279"/>
      <c r="E83" s="19" t="s">
        <v>40</v>
      </c>
      <c r="F83" s="85">
        <f t="shared" ref="F83:N83" si="7">F85+F86+F87+F88+F89</f>
        <v>561.12</v>
      </c>
      <c r="G83" s="47">
        <f t="shared" si="7"/>
        <v>39</v>
      </c>
      <c r="H83" s="47">
        <f t="shared" si="7"/>
        <v>6.9503849443969203</v>
      </c>
      <c r="I83" s="47">
        <f t="shared" si="7"/>
        <v>0</v>
      </c>
      <c r="J83" s="47">
        <f t="shared" si="7"/>
        <v>0</v>
      </c>
      <c r="K83" s="47">
        <f t="shared" si="7"/>
        <v>0</v>
      </c>
      <c r="L83" s="47">
        <f t="shared" si="7"/>
        <v>0</v>
      </c>
      <c r="M83" s="47">
        <f t="shared" si="7"/>
        <v>0</v>
      </c>
      <c r="N83" s="47">
        <f t="shared" si="7"/>
        <v>0</v>
      </c>
      <c r="O83" s="281"/>
    </row>
    <row r="84" spans="1:15">
      <c r="A84" s="279"/>
      <c r="B84" s="279"/>
      <c r="C84" s="261"/>
      <c r="D84" s="279"/>
      <c r="E84" s="20" t="s">
        <v>23</v>
      </c>
      <c r="F84" s="84"/>
      <c r="G84" s="39"/>
      <c r="H84" s="39"/>
      <c r="I84" s="39"/>
      <c r="J84" s="39"/>
      <c r="K84" s="39"/>
      <c r="L84" s="39"/>
      <c r="M84" s="39"/>
      <c r="N84" s="40"/>
      <c r="O84" s="281"/>
    </row>
    <row r="85" spans="1:15" ht="25.5">
      <c r="A85" s="279"/>
      <c r="B85" s="279"/>
      <c r="C85" s="261"/>
      <c r="D85" s="279"/>
      <c r="E85" s="21" t="s">
        <v>31</v>
      </c>
      <c r="F85" s="70">
        <f>F77</f>
        <v>0</v>
      </c>
      <c r="G85" s="31"/>
      <c r="H85" s="32"/>
      <c r="I85" s="31"/>
      <c r="J85" s="32"/>
      <c r="K85" s="31"/>
      <c r="L85" s="32"/>
      <c r="M85" s="31"/>
      <c r="N85" s="32"/>
      <c r="O85" s="281"/>
    </row>
    <row r="86" spans="1:15" ht="38.25">
      <c r="A86" s="279"/>
      <c r="B86" s="279"/>
      <c r="C86" s="261"/>
      <c r="D86" s="279"/>
      <c r="E86" s="113" t="s">
        <v>32</v>
      </c>
      <c r="F86" s="70">
        <f>F78</f>
        <v>0</v>
      </c>
      <c r="G86" s="30"/>
      <c r="H86" s="30"/>
      <c r="I86" s="30"/>
      <c r="J86" s="30"/>
      <c r="K86" s="30"/>
      <c r="L86" s="30"/>
      <c r="M86" s="30"/>
      <c r="N86" s="30"/>
      <c r="O86" s="281"/>
    </row>
    <row r="87" spans="1:15" ht="38.25">
      <c r="A87" s="279"/>
      <c r="B87" s="279"/>
      <c r="C87" s="261"/>
      <c r="D87" s="279"/>
      <c r="E87" s="112" t="s">
        <v>33</v>
      </c>
      <c r="F87" s="70">
        <f>F79</f>
        <v>0</v>
      </c>
      <c r="G87" s="35"/>
      <c r="H87" s="37"/>
      <c r="I87" s="35"/>
      <c r="J87" s="37"/>
      <c r="K87" s="35"/>
      <c r="L87" s="37"/>
      <c r="M87" s="35"/>
      <c r="N87" s="37"/>
      <c r="O87" s="281"/>
    </row>
    <row r="88" spans="1:15" ht="25.5">
      <c r="A88" s="279"/>
      <c r="B88" s="279"/>
      <c r="C88" s="261"/>
      <c r="D88" s="279"/>
      <c r="E88" s="21" t="s">
        <v>34</v>
      </c>
      <c r="F88" s="70">
        <f>F80</f>
        <v>561.12</v>
      </c>
      <c r="G88" s="58">
        <f>G80</f>
        <v>39</v>
      </c>
      <c r="H88" s="58">
        <f>G88/F88*100</f>
        <v>6.9503849443969203</v>
      </c>
      <c r="I88" s="58"/>
      <c r="J88" s="58"/>
      <c r="K88" s="58"/>
      <c r="L88" s="58"/>
      <c r="M88" s="58"/>
      <c r="N88" s="58"/>
      <c r="O88" s="281"/>
    </row>
    <row r="89" spans="1:15" ht="25.5">
      <c r="A89" s="280"/>
      <c r="B89" s="280"/>
      <c r="C89" s="261"/>
      <c r="D89" s="280"/>
      <c r="E89" s="113" t="s">
        <v>35</v>
      </c>
      <c r="F89" s="70">
        <f>F81</f>
        <v>0</v>
      </c>
      <c r="G89" s="41"/>
      <c r="H89" s="43"/>
      <c r="I89" s="41"/>
      <c r="J89" s="43"/>
      <c r="K89" s="41"/>
      <c r="L89" s="43"/>
      <c r="M89" s="41"/>
      <c r="N89" s="43"/>
      <c r="O89" s="281"/>
    </row>
    <row r="90" spans="1:15" ht="17.25" customHeight="1">
      <c r="A90" s="182" t="s">
        <v>127</v>
      </c>
      <c r="B90" s="183"/>
      <c r="C90" s="183"/>
      <c r="D90" s="183"/>
      <c r="E90" s="183"/>
      <c r="F90" s="183"/>
      <c r="G90" s="270"/>
      <c r="H90" s="270"/>
      <c r="I90" s="270"/>
      <c r="J90" s="270"/>
      <c r="K90" s="270"/>
      <c r="L90" s="270"/>
      <c r="M90" s="270"/>
      <c r="N90" s="270"/>
      <c r="O90" s="271"/>
    </row>
    <row r="91" spans="1:15" ht="18.75" customHeight="1">
      <c r="A91" s="182" t="s">
        <v>129</v>
      </c>
      <c r="B91" s="183"/>
      <c r="C91" s="183"/>
      <c r="D91" s="183"/>
      <c r="E91" s="183"/>
      <c r="F91" s="183"/>
      <c r="G91" s="184"/>
      <c r="H91" s="184"/>
      <c r="I91" s="184"/>
      <c r="J91" s="184"/>
      <c r="K91" s="184"/>
      <c r="L91" s="184"/>
      <c r="M91" s="184"/>
      <c r="N91" s="272"/>
      <c r="O91" s="185"/>
    </row>
    <row r="92" spans="1:15" ht="12.75" customHeight="1">
      <c r="A92" s="169" t="s">
        <v>132</v>
      </c>
      <c r="B92" s="187" t="s">
        <v>133</v>
      </c>
      <c r="C92" s="188"/>
      <c r="D92" s="189"/>
      <c r="E92" s="14" t="s">
        <v>30</v>
      </c>
      <c r="F92" s="70">
        <f t="shared" ref="F92:N92" si="8">F94+F95+F96+F97+F98</f>
        <v>3888.35</v>
      </c>
      <c r="G92" s="30">
        <f t="shared" si="8"/>
        <v>1174.05342</v>
      </c>
      <c r="H92" s="30">
        <f t="shared" si="8"/>
        <v>30.194129129322206</v>
      </c>
      <c r="I92" s="30">
        <f t="shared" si="8"/>
        <v>0</v>
      </c>
      <c r="J92" s="30">
        <f t="shared" si="8"/>
        <v>0</v>
      </c>
      <c r="K92" s="30">
        <f t="shared" si="8"/>
        <v>0</v>
      </c>
      <c r="L92" s="30">
        <f t="shared" si="8"/>
        <v>0</v>
      </c>
      <c r="M92" s="30">
        <f t="shared" si="8"/>
        <v>0</v>
      </c>
      <c r="N92" s="30">
        <f t="shared" si="8"/>
        <v>0</v>
      </c>
      <c r="O92" s="196"/>
    </row>
    <row r="93" spans="1:15" ht="21" customHeight="1">
      <c r="A93" s="170"/>
      <c r="B93" s="190"/>
      <c r="C93" s="191"/>
      <c r="D93" s="192"/>
      <c r="E93" s="15" t="s">
        <v>23</v>
      </c>
      <c r="F93" s="82"/>
      <c r="G93" s="38"/>
      <c r="H93" s="38"/>
      <c r="I93" s="38"/>
      <c r="J93" s="38"/>
      <c r="K93" s="38"/>
      <c r="L93" s="38"/>
      <c r="M93" s="38"/>
      <c r="N93" s="38"/>
      <c r="O93" s="197"/>
    </row>
    <row r="94" spans="1:15" ht="25.5">
      <c r="A94" s="170"/>
      <c r="B94" s="190"/>
      <c r="C94" s="191"/>
      <c r="D94" s="192"/>
      <c r="E94" s="16" t="s">
        <v>31</v>
      </c>
      <c r="F94" s="70">
        <v>0</v>
      </c>
      <c r="G94" s="30"/>
      <c r="H94" s="30"/>
      <c r="I94" s="30"/>
      <c r="J94" s="30"/>
      <c r="K94" s="30"/>
      <c r="L94" s="30"/>
      <c r="M94" s="30"/>
      <c r="N94" s="30"/>
      <c r="O94" s="197"/>
    </row>
    <row r="95" spans="1:15" ht="38.25">
      <c r="A95" s="170"/>
      <c r="B95" s="190"/>
      <c r="C95" s="191"/>
      <c r="D95" s="192"/>
      <c r="E95" s="17" t="s">
        <v>32</v>
      </c>
      <c r="F95" s="70">
        <v>0</v>
      </c>
      <c r="G95" s="30"/>
      <c r="H95" s="30"/>
      <c r="I95" s="30"/>
      <c r="J95" s="30"/>
      <c r="K95" s="30"/>
      <c r="L95" s="30"/>
      <c r="M95" s="30"/>
      <c r="N95" s="30"/>
      <c r="O95" s="197"/>
    </row>
    <row r="96" spans="1:15" ht="44.25" customHeight="1">
      <c r="A96" s="170"/>
      <c r="B96" s="190"/>
      <c r="C96" s="191"/>
      <c r="D96" s="192"/>
      <c r="E96" s="18" t="s">
        <v>33</v>
      </c>
      <c r="F96" s="70">
        <v>0</v>
      </c>
      <c r="G96" s="30"/>
      <c r="H96" s="30"/>
      <c r="I96" s="30"/>
      <c r="J96" s="30"/>
      <c r="K96" s="30"/>
      <c r="L96" s="30"/>
      <c r="M96" s="30"/>
      <c r="N96" s="30"/>
      <c r="O96" s="197"/>
    </row>
    <row r="97" spans="1:15" ht="25.5">
      <c r="A97" s="170"/>
      <c r="B97" s="190"/>
      <c r="C97" s="191"/>
      <c r="D97" s="192"/>
      <c r="E97" s="16" t="s">
        <v>34</v>
      </c>
      <c r="F97" s="70">
        <f>F104+F114-0.01</f>
        <v>3888.35</v>
      </c>
      <c r="G97" s="58">
        <f>G104+G114</f>
        <v>1174.05342</v>
      </c>
      <c r="H97" s="58">
        <f>G97/F97*100</f>
        <v>30.194129129322206</v>
      </c>
      <c r="I97" s="58"/>
      <c r="J97" s="58"/>
      <c r="K97" s="58"/>
      <c r="L97" s="58"/>
      <c r="M97" s="58"/>
      <c r="N97" s="58"/>
      <c r="O97" s="197"/>
    </row>
    <row r="98" spans="1:15" ht="30" customHeight="1">
      <c r="A98" s="186"/>
      <c r="B98" s="193"/>
      <c r="C98" s="194"/>
      <c r="D98" s="195"/>
      <c r="E98" s="18" t="s">
        <v>35</v>
      </c>
      <c r="F98" s="70">
        <v>0</v>
      </c>
      <c r="G98" s="30"/>
      <c r="H98" s="30"/>
      <c r="I98" s="30"/>
      <c r="J98" s="30"/>
      <c r="K98" s="30"/>
      <c r="L98" s="30"/>
      <c r="M98" s="30"/>
      <c r="N98" s="30"/>
      <c r="O98" s="198"/>
    </row>
    <row r="99" spans="1:15" ht="12.75" customHeight="1">
      <c r="A99" s="169" t="s">
        <v>56</v>
      </c>
      <c r="B99" s="222" t="s">
        <v>136</v>
      </c>
      <c r="C99" s="174" t="s">
        <v>82</v>
      </c>
      <c r="D99" s="273" t="s">
        <v>276</v>
      </c>
      <c r="E99" s="22" t="s">
        <v>30</v>
      </c>
      <c r="F99" s="85">
        <f t="shared" ref="F99:N99" si="9">F101+F102+F103+F104+F105</f>
        <v>3859.05</v>
      </c>
      <c r="G99" s="47">
        <f t="shared" si="9"/>
        <v>1167.56843</v>
      </c>
      <c r="H99" s="47">
        <f t="shared" si="9"/>
        <v>30.255333048289085</v>
      </c>
      <c r="I99" s="47">
        <f t="shared" si="9"/>
        <v>0</v>
      </c>
      <c r="J99" s="47">
        <f t="shared" si="9"/>
        <v>0</v>
      </c>
      <c r="K99" s="47">
        <f t="shared" si="9"/>
        <v>0</v>
      </c>
      <c r="L99" s="47">
        <f t="shared" si="9"/>
        <v>0</v>
      </c>
      <c r="M99" s="47">
        <f t="shared" si="9"/>
        <v>0</v>
      </c>
      <c r="N99" s="47">
        <f t="shared" si="9"/>
        <v>0</v>
      </c>
      <c r="O99" s="211"/>
    </row>
    <row r="100" spans="1:15">
      <c r="A100" s="170"/>
      <c r="B100" s="223"/>
      <c r="C100" s="175"/>
      <c r="D100" s="274"/>
      <c r="E100" s="20" t="s">
        <v>23</v>
      </c>
      <c r="F100" s="84"/>
      <c r="G100" s="39"/>
      <c r="H100" s="39"/>
      <c r="I100" s="39"/>
      <c r="J100" s="39"/>
      <c r="K100" s="39"/>
      <c r="L100" s="39"/>
      <c r="M100" s="39"/>
      <c r="N100" s="40"/>
      <c r="O100" s="284"/>
    </row>
    <row r="101" spans="1:15" ht="25.5">
      <c r="A101" s="170"/>
      <c r="B101" s="223"/>
      <c r="C101" s="175"/>
      <c r="D101" s="274"/>
      <c r="E101" s="21" t="s">
        <v>31</v>
      </c>
      <c r="F101" s="70">
        <v>0</v>
      </c>
      <c r="G101" s="48"/>
      <c r="H101" s="49"/>
      <c r="I101" s="48"/>
      <c r="J101" s="49"/>
      <c r="K101" s="48"/>
      <c r="L101" s="49"/>
      <c r="M101" s="48"/>
      <c r="N101" s="49"/>
      <c r="O101" s="284"/>
    </row>
    <row r="102" spans="1:15" ht="38.25">
      <c r="A102" s="170"/>
      <c r="B102" s="223"/>
      <c r="C102" s="175"/>
      <c r="D102" s="274"/>
      <c r="E102" s="113" t="s">
        <v>32</v>
      </c>
      <c r="F102" s="70">
        <v>0</v>
      </c>
      <c r="G102" s="48"/>
      <c r="H102" s="49"/>
      <c r="I102" s="48"/>
      <c r="J102" s="49"/>
      <c r="K102" s="48"/>
      <c r="L102" s="49"/>
      <c r="M102" s="48"/>
      <c r="N102" s="49"/>
      <c r="O102" s="284"/>
    </row>
    <row r="103" spans="1:15" ht="38.25">
      <c r="A103" s="170"/>
      <c r="B103" s="223"/>
      <c r="C103" s="175"/>
      <c r="D103" s="274"/>
      <c r="E103" s="112" t="s">
        <v>33</v>
      </c>
      <c r="F103" s="70">
        <v>0</v>
      </c>
      <c r="G103" s="31"/>
      <c r="H103" s="32"/>
      <c r="I103" s="31"/>
      <c r="J103" s="32"/>
      <c r="K103" s="31"/>
      <c r="L103" s="32"/>
      <c r="M103" s="31"/>
      <c r="N103" s="32"/>
      <c r="O103" s="284"/>
    </row>
    <row r="104" spans="1:15" ht="25.5">
      <c r="A104" s="170"/>
      <c r="B104" s="223"/>
      <c r="C104" s="175"/>
      <c r="D104" s="274"/>
      <c r="E104" s="16" t="s">
        <v>34</v>
      </c>
      <c r="F104" s="70">
        <v>3859.05</v>
      </c>
      <c r="G104" s="30">
        <v>1167.56843</v>
      </c>
      <c r="H104" s="30">
        <f>G104/F104*100</f>
        <v>30.255333048289085</v>
      </c>
      <c r="I104" s="30"/>
      <c r="J104" s="30"/>
      <c r="K104" s="30"/>
      <c r="L104" s="30"/>
      <c r="M104" s="30"/>
      <c r="N104" s="30"/>
      <c r="O104" s="284"/>
    </row>
    <row r="105" spans="1:15" ht="69" customHeight="1">
      <c r="A105" s="170"/>
      <c r="B105" s="249"/>
      <c r="C105" s="175"/>
      <c r="D105" s="274"/>
      <c r="E105" s="116" t="s">
        <v>35</v>
      </c>
      <c r="F105" s="83">
        <v>0</v>
      </c>
      <c r="G105" s="61"/>
      <c r="H105" s="43"/>
      <c r="I105" s="61"/>
      <c r="J105" s="43"/>
      <c r="K105" s="61"/>
      <c r="L105" s="43"/>
      <c r="M105" s="61"/>
      <c r="N105" s="43"/>
      <c r="O105" s="284"/>
    </row>
    <row r="106" spans="1:15" ht="51.75" customHeight="1">
      <c r="A106" s="285" t="s">
        <v>278</v>
      </c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7"/>
    </row>
    <row r="107" spans="1:15" ht="25.5" customHeight="1">
      <c r="A107" s="304" t="s">
        <v>279</v>
      </c>
      <c r="B107" s="305"/>
      <c r="C107" s="305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  <c r="O107" s="306"/>
    </row>
    <row r="108" spans="1:15" ht="30" customHeight="1">
      <c r="A108" s="295" t="s">
        <v>277</v>
      </c>
      <c r="B108" s="296"/>
      <c r="C108" s="296"/>
      <c r="D108" s="296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7"/>
    </row>
    <row r="109" spans="1:15" ht="12.75" customHeight="1">
      <c r="A109" s="207" t="s">
        <v>57</v>
      </c>
      <c r="B109" s="294" t="s">
        <v>65</v>
      </c>
      <c r="C109" s="175" t="s">
        <v>82</v>
      </c>
      <c r="D109" s="283" t="s">
        <v>280</v>
      </c>
      <c r="E109" s="64" t="s">
        <v>30</v>
      </c>
      <c r="F109" s="85">
        <f t="shared" ref="F109:N109" si="10">F111+F112+F113+F114+F115</f>
        <v>29.31</v>
      </c>
      <c r="G109" s="47">
        <f t="shared" si="10"/>
        <v>6.4849899999999998</v>
      </c>
      <c r="H109" s="47">
        <f t="shared" si="10"/>
        <v>22.125520300238826</v>
      </c>
      <c r="I109" s="47">
        <f t="shared" si="10"/>
        <v>0</v>
      </c>
      <c r="J109" s="47">
        <f t="shared" si="10"/>
        <v>0</v>
      </c>
      <c r="K109" s="47">
        <f t="shared" si="10"/>
        <v>0</v>
      </c>
      <c r="L109" s="47">
        <f t="shared" si="10"/>
        <v>0</v>
      </c>
      <c r="M109" s="47">
        <f t="shared" si="10"/>
        <v>0</v>
      </c>
      <c r="N109" s="47">
        <f t="shared" si="10"/>
        <v>0</v>
      </c>
      <c r="O109" s="177" t="s">
        <v>2</v>
      </c>
    </row>
    <row r="110" spans="1:15">
      <c r="A110" s="170"/>
      <c r="B110" s="223"/>
      <c r="C110" s="175"/>
      <c r="D110" s="283"/>
      <c r="E110" s="20" t="s">
        <v>23</v>
      </c>
      <c r="F110" s="84"/>
      <c r="G110" s="39"/>
      <c r="H110" s="39"/>
      <c r="I110" s="39"/>
      <c r="J110" s="39"/>
      <c r="K110" s="39"/>
      <c r="L110" s="39"/>
      <c r="M110" s="39"/>
      <c r="N110" s="40"/>
      <c r="O110" s="177"/>
    </row>
    <row r="111" spans="1:15" ht="25.5">
      <c r="A111" s="170"/>
      <c r="B111" s="223"/>
      <c r="C111" s="175"/>
      <c r="D111" s="283"/>
      <c r="E111" s="21" t="s">
        <v>31</v>
      </c>
      <c r="F111" s="70">
        <v>0</v>
      </c>
      <c r="G111" s="48"/>
      <c r="H111" s="49"/>
      <c r="I111" s="48"/>
      <c r="J111" s="49"/>
      <c r="K111" s="48"/>
      <c r="L111" s="49"/>
      <c r="M111" s="48"/>
      <c r="N111" s="49"/>
      <c r="O111" s="177"/>
    </row>
    <row r="112" spans="1:15" ht="38.25">
      <c r="A112" s="170"/>
      <c r="B112" s="223"/>
      <c r="C112" s="175"/>
      <c r="D112" s="283"/>
      <c r="E112" s="113" t="s">
        <v>32</v>
      </c>
      <c r="F112" s="70">
        <v>0</v>
      </c>
      <c r="G112" s="48"/>
      <c r="H112" s="49"/>
      <c r="I112" s="48"/>
      <c r="J112" s="49"/>
      <c r="K112" s="48"/>
      <c r="L112" s="49"/>
      <c r="M112" s="48"/>
      <c r="N112" s="49"/>
      <c r="O112" s="177"/>
    </row>
    <row r="113" spans="1:15" ht="38.25">
      <c r="A113" s="170"/>
      <c r="B113" s="223"/>
      <c r="C113" s="175"/>
      <c r="D113" s="283"/>
      <c r="E113" s="112" t="s">
        <v>33</v>
      </c>
      <c r="F113" s="70">
        <v>0</v>
      </c>
      <c r="G113" s="31"/>
      <c r="H113" s="32"/>
      <c r="I113" s="31"/>
      <c r="J113" s="32"/>
      <c r="K113" s="31"/>
      <c r="L113" s="32"/>
      <c r="M113" s="31"/>
      <c r="N113" s="32"/>
      <c r="O113" s="177"/>
    </row>
    <row r="114" spans="1:15" ht="25.5">
      <c r="A114" s="170"/>
      <c r="B114" s="223"/>
      <c r="C114" s="175"/>
      <c r="D114" s="283"/>
      <c r="E114" s="16" t="s">
        <v>34</v>
      </c>
      <c r="F114" s="70">
        <v>29.31</v>
      </c>
      <c r="G114" s="30">
        <v>6.4849899999999998</v>
      </c>
      <c r="H114" s="30">
        <f>G114/F114*100</f>
        <v>22.125520300238826</v>
      </c>
      <c r="I114" s="30"/>
      <c r="J114" s="30"/>
      <c r="K114" s="30"/>
      <c r="L114" s="30"/>
      <c r="M114" s="30"/>
      <c r="N114" s="30"/>
      <c r="O114" s="177"/>
    </row>
    <row r="115" spans="1:15" ht="25.5">
      <c r="A115" s="170"/>
      <c r="B115" s="249"/>
      <c r="C115" s="175"/>
      <c r="D115" s="283"/>
      <c r="E115" s="113" t="s">
        <v>35</v>
      </c>
      <c r="F115" s="83">
        <v>0</v>
      </c>
      <c r="G115" s="61"/>
      <c r="H115" s="43"/>
      <c r="I115" s="61"/>
      <c r="J115" s="43"/>
      <c r="K115" s="61"/>
      <c r="L115" s="43"/>
      <c r="M115" s="61"/>
      <c r="N115" s="43"/>
      <c r="O115" s="248"/>
    </row>
    <row r="116" spans="1:15" s="90" customFormat="1" ht="37.5" customHeight="1">
      <c r="A116" s="385" t="s">
        <v>281</v>
      </c>
      <c r="B116" s="237"/>
      <c r="C116" s="237"/>
      <c r="D116" s="237"/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  <c r="O116" s="238"/>
    </row>
    <row r="117" spans="1:15" ht="12.75" customHeight="1">
      <c r="A117" s="169" t="s">
        <v>138</v>
      </c>
      <c r="B117" s="187" t="s">
        <v>139</v>
      </c>
      <c r="C117" s="188"/>
      <c r="D117" s="189"/>
      <c r="E117" s="14" t="s">
        <v>30</v>
      </c>
      <c r="F117" s="70">
        <f t="shared" ref="F117:N117" si="11">F119+F120+F121+F122+F123</f>
        <v>3549.84</v>
      </c>
      <c r="G117" s="30">
        <f t="shared" si="11"/>
        <v>326.90244999999999</v>
      </c>
      <c r="H117" s="30">
        <f t="shared" si="11"/>
        <v>9.2089347688909911</v>
      </c>
      <c r="I117" s="30">
        <f t="shared" si="11"/>
        <v>0</v>
      </c>
      <c r="J117" s="30">
        <f t="shared" si="11"/>
        <v>0</v>
      </c>
      <c r="K117" s="30">
        <f t="shared" si="11"/>
        <v>0</v>
      </c>
      <c r="L117" s="30">
        <f t="shared" si="11"/>
        <v>0</v>
      </c>
      <c r="M117" s="30">
        <f t="shared" si="11"/>
        <v>0</v>
      </c>
      <c r="N117" s="30">
        <f t="shared" si="11"/>
        <v>0</v>
      </c>
      <c r="O117" s="196"/>
    </row>
    <row r="118" spans="1:15" ht="21" customHeight="1">
      <c r="A118" s="170"/>
      <c r="B118" s="190"/>
      <c r="C118" s="191"/>
      <c r="D118" s="192"/>
      <c r="E118" s="15" t="s">
        <v>23</v>
      </c>
      <c r="F118" s="82"/>
      <c r="G118" s="38"/>
      <c r="H118" s="38"/>
      <c r="I118" s="38"/>
      <c r="J118" s="38"/>
      <c r="K118" s="38"/>
      <c r="L118" s="38"/>
      <c r="M118" s="38"/>
      <c r="N118" s="38"/>
      <c r="O118" s="197"/>
    </row>
    <row r="119" spans="1:15" ht="25.5">
      <c r="A119" s="170"/>
      <c r="B119" s="190"/>
      <c r="C119" s="191"/>
      <c r="D119" s="192"/>
      <c r="E119" s="16" t="s">
        <v>31</v>
      </c>
      <c r="F119" s="70">
        <v>0</v>
      </c>
      <c r="G119" s="30"/>
      <c r="H119" s="30"/>
      <c r="I119" s="30"/>
      <c r="J119" s="30"/>
      <c r="K119" s="30"/>
      <c r="L119" s="30"/>
      <c r="M119" s="30"/>
      <c r="N119" s="30"/>
      <c r="O119" s="197"/>
    </row>
    <row r="120" spans="1:15" ht="38.25">
      <c r="A120" s="170"/>
      <c r="B120" s="190"/>
      <c r="C120" s="191"/>
      <c r="D120" s="192"/>
      <c r="E120" s="17" t="s">
        <v>32</v>
      </c>
      <c r="F120" s="70">
        <v>0</v>
      </c>
      <c r="G120" s="30"/>
      <c r="H120" s="30"/>
      <c r="I120" s="30"/>
      <c r="J120" s="30"/>
      <c r="K120" s="30"/>
      <c r="L120" s="30"/>
      <c r="M120" s="30"/>
      <c r="N120" s="30"/>
      <c r="O120" s="197"/>
    </row>
    <row r="121" spans="1:15" ht="44.25" customHeight="1">
      <c r="A121" s="170"/>
      <c r="B121" s="190"/>
      <c r="C121" s="191"/>
      <c r="D121" s="192"/>
      <c r="E121" s="18" t="s">
        <v>33</v>
      </c>
      <c r="F121" s="70">
        <v>0</v>
      </c>
      <c r="G121" s="30"/>
      <c r="H121" s="30"/>
      <c r="I121" s="30"/>
      <c r="J121" s="30"/>
      <c r="K121" s="30"/>
      <c r="L121" s="30"/>
      <c r="M121" s="30"/>
      <c r="N121" s="30"/>
      <c r="O121" s="197"/>
    </row>
    <row r="122" spans="1:15" ht="25.5">
      <c r="A122" s="170"/>
      <c r="B122" s="190"/>
      <c r="C122" s="191"/>
      <c r="D122" s="192"/>
      <c r="E122" s="16" t="s">
        <v>34</v>
      </c>
      <c r="F122" s="70">
        <f>F129</f>
        <v>3549.84</v>
      </c>
      <c r="G122" s="58">
        <f>G129</f>
        <v>326.90244999999999</v>
      </c>
      <c r="H122" s="58">
        <f>G122/F122*100</f>
        <v>9.2089347688909911</v>
      </c>
      <c r="I122" s="58"/>
      <c r="J122" s="58"/>
      <c r="K122" s="58"/>
      <c r="L122" s="58"/>
      <c r="M122" s="58"/>
      <c r="N122" s="58"/>
      <c r="O122" s="197"/>
    </row>
    <row r="123" spans="1:15" ht="30" customHeight="1">
      <c r="A123" s="186"/>
      <c r="B123" s="193"/>
      <c r="C123" s="194"/>
      <c r="D123" s="195"/>
      <c r="E123" s="18" t="s">
        <v>35</v>
      </c>
      <c r="F123" s="70">
        <v>0</v>
      </c>
      <c r="G123" s="30"/>
      <c r="H123" s="30"/>
      <c r="I123" s="30"/>
      <c r="J123" s="30"/>
      <c r="K123" s="30"/>
      <c r="L123" s="30"/>
      <c r="M123" s="30"/>
      <c r="N123" s="30"/>
      <c r="O123" s="198"/>
    </row>
    <row r="124" spans="1:15" ht="12.75" customHeight="1">
      <c r="A124" s="169" t="s">
        <v>141</v>
      </c>
      <c r="B124" s="222" t="s">
        <v>145</v>
      </c>
      <c r="C124" s="174" t="s">
        <v>82</v>
      </c>
      <c r="D124" s="273" t="s">
        <v>276</v>
      </c>
      <c r="E124" s="22" t="s">
        <v>30</v>
      </c>
      <c r="F124" s="85">
        <f t="shared" ref="F124:N124" si="12">F126+F127+F128+F129+F130</f>
        <v>3549.84</v>
      </c>
      <c r="G124" s="47">
        <f t="shared" si="12"/>
        <v>326.90244999999999</v>
      </c>
      <c r="H124" s="47">
        <f t="shared" si="12"/>
        <v>9.2089347688909911</v>
      </c>
      <c r="I124" s="47">
        <f t="shared" si="12"/>
        <v>0</v>
      </c>
      <c r="J124" s="47">
        <f t="shared" si="12"/>
        <v>0</v>
      </c>
      <c r="K124" s="47">
        <f t="shared" si="12"/>
        <v>0</v>
      </c>
      <c r="L124" s="47">
        <f t="shared" si="12"/>
        <v>0</v>
      </c>
      <c r="M124" s="47">
        <f t="shared" si="12"/>
        <v>0</v>
      </c>
      <c r="N124" s="47">
        <f t="shared" si="12"/>
        <v>0</v>
      </c>
      <c r="O124" s="210"/>
    </row>
    <row r="125" spans="1:15">
      <c r="A125" s="170"/>
      <c r="B125" s="223"/>
      <c r="C125" s="175"/>
      <c r="D125" s="274"/>
      <c r="E125" s="20" t="s">
        <v>23</v>
      </c>
      <c r="F125" s="84"/>
      <c r="G125" s="39"/>
      <c r="H125" s="39"/>
      <c r="I125" s="39"/>
      <c r="J125" s="39"/>
      <c r="K125" s="39"/>
      <c r="L125" s="39"/>
      <c r="M125" s="39"/>
      <c r="N125" s="40"/>
      <c r="O125" s="210"/>
    </row>
    <row r="126" spans="1:15" ht="25.5">
      <c r="A126" s="170"/>
      <c r="B126" s="223"/>
      <c r="C126" s="175"/>
      <c r="D126" s="274"/>
      <c r="E126" s="21" t="s">
        <v>31</v>
      </c>
      <c r="F126" s="70">
        <v>0</v>
      </c>
      <c r="G126" s="48"/>
      <c r="H126" s="49"/>
      <c r="I126" s="48"/>
      <c r="J126" s="49"/>
      <c r="K126" s="48"/>
      <c r="L126" s="49"/>
      <c r="M126" s="48"/>
      <c r="N126" s="49"/>
      <c r="O126" s="210"/>
    </row>
    <row r="127" spans="1:15" ht="38.25">
      <c r="A127" s="170"/>
      <c r="B127" s="223"/>
      <c r="C127" s="175"/>
      <c r="D127" s="274"/>
      <c r="E127" s="113" t="s">
        <v>32</v>
      </c>
      <c r="F127" s="70">
        <v>0</v>
      </c>
      <c r="G127" s="48"/>
      <c r="H127" s="49"/>
      <c r="I127" s="48"/>
      <c r="J127" s="49"/>
      <c r="K127" s="48"/>
      <c r="L127" s="49"/>
      <c r="M127" s="48"/>
      <c r="N127" s="49"/>
      <c r="O127" s="210"/>
    </row>
    <row r="128" spans="1:15" ht="38.25">
      <c r="A128" s="170"/>
      <c r="B128" s="223"/>
      <c r="C128" s="175"/>
      <c r="D128" s="274"/>
      <c r="E128" s="112" t="s">
        <v>33</v>
      </c>
      <c r="F128" s="70">
        <v>0</v>
      </c>
      <c r="G128" s="31"/>
      <c r="H128" s="32"/>
      <c r="I128" s="31"/>
      <c r="J128" s="32"/>
      <c r="K128" s="31"/>
      <c r="L128" s="32"/>
      <c r="M128" s="31"/>
      <c r="N128" s="32"/>
      <c r="O128" s="210"/>
    </row>
    <row r="129" spans="1:15" ht="25.5">
      <c r="A129" s="170"/>
      <c r="B129" s="223"/>
      <c r="C129" s="175"/>
      <c r="D129" s="274"/>
      <c r="E129" s="16" t="s">
        <v>34</v>
      </c>
      <c r="F129" s="70">
        <v>3549.84</v>
      </c>
      <c r="G129" s="30">
        <v>326.90244999999999</v>
      </c>
      <c r="H129" s="59">
        <f>G129/F129*100</f>
        <v>9.2089347688909911</v>
      </c>
      <c r="I129" s="30"/>
      <c r="J129" s="59"/>
      <c r="K129" s="30"/>
      <c r="L129" s="59"/>
      <c r="M129" s="70"/>
      <c r="N129" s="30"/>
      <c r="O129" s="210"/>
    </row>
    <row r="130" spans="1:15" ht="69" customHeight="1">
      <c r="A130" s="170"/>
      <c r="B130" s="249"/>
      <c r="C130" s="175"/>
      <c r="D130" s="274"/>
      <c r="E130" s="116" t="s">
        <v>35</v>
      </c>
      <c r="F130" s="83">
        <v>0</v>
      </c>
      <c r="G130" s="61"/>
      <c r="H130" s="43"/>
      <c r="I130" s="61"/>
      <c r="J130" s="43"/>
      <c r="K130" s="61"/>
      <c r="L130" s="43"/>
      <c r="M130" s="61"/>
      <c r="N130" s="43"/>
      <c r="O130" s="211"/>
    </row>
    <row r="131" spans="1:15" ht="40.5" customHeight="1">
      <c r="A131" s="386" t="s">
        <v>282</v>
      </c>
      <c r="B131" s="387"/>
      <c r="C131" s="387"/>
      <c r="D131" s="387"/>
      <c r="E131" s="387"/>
      <c r="F131" s="387"/>
      <c r="G131" s="387"/>
      <c r="H131" s="387"/>
      <c r="I131" s="387"/>
      <c r="J131" s="387"/>
      <c r="K131" s="387"/>
      <c r="L131" s="387"/>
      <c r="M131" s="387"/>
      <c r="N131" s="387"/>
      <c r="O131" s="388"/>
    </row>
    <row r="132" spans="1:15" ht="27.75" customHeight="1">
      <c r="A132" s="327" t="s">
        <v>283</v>
      </c>
      <c r="B132" s="380"/>
      <c r="C132" s="380"/>
      <c r="D132" s="380"/>
      <c r="E132" s="380"/>
      <c r="F132" s="380"/>
      <c r="G132" s="380"/>
      <c r="H132" s="380"/>
      <c r="I132" s="380"/>
      <c r="J132" s="380"/>
      <c r="K132" s="380"/>
      <c r="L132" s="380"/>
      <c r="M132" s="380"/>
      <c r="N132" s="380"/>
      <c r="O132" s="381"/>
    </row>
    <row r="133" spans="1:15" ht="27" customHeight="1">
      <c r="A133" s="377" t="s">
        <v>284</v>
      </c>
      <c r="B133" s="378"/>
      <c r="C133" s="378"/>
      <c r="D133" s="378"/>
      <c r="E133" s="378"/>
      <c r="F133" s="378"/>
      <c r="G133" s="378"/>
      <c r="H133" s="378"/>
      <c r="I133" s="378"/>
      <c r="J133" s="378"/>
      <c r="K133" s="378"/>
      <c r="L133" s="378"/>
      <c r="M133" s="378"/>
      <c r="N133" s="378"/>
      <c r="O133" s="379"/>
    </row>
    <row r="134" spans="1:15" ht="21" customHeight="1">
      <c r="A134" s="207" t="s">
        <v>150</v>
      </c>
      <c r="B134" s="389" t="s">
        <v>151</v>
      </c>
      <c r="C134" s="390"/>
      <c r="D134" s="192"/>
      <c r="E134" s="96" t="s">
        <v>30</v>
      </c>
      <c r="F134" s="97">
        <f t="shared" ref="F134:N134" si="13">F136+F137+F138+F139+F140</f>
        <v>3369.05</v>
      </c>
      <c r="G134" s="98">
        <f t="shared" si="13"/>
        <v>336.90501</v>
      </c>
      <c r="H134" s="98">
        <f t="shared" si="13"/>
        <v>10.000000296819579</v>
      </c>
      <c r="I134" s="98">
        <f t="shared" si="13"/>
        <v>0</v>
      </c>
      <c r="J134" s="98">
        <f t="shared" si="13"/>
        <v>0</v>
      </c>
      <c r="K134" s="98">
        <f t="shared" si="13"/>
        <v>0</v>
      </c>
      <c r="L134" s="98">
        <f t="shared" si="13"/>
        <v>0</v>
      </c>
      <c r="M134" s="98">
        <f t="shared" si="13"/>
        <v>0</v>
      </c>
      <c r="N134" s="98">
        <f t="shared" si="13"/>
        <v>0</v>
      </c>
      <c r="O134" s="197"/>
    </row>
    <row r="135" spans="1:15">
      <c r="A135" s="170"/>
      <c r="B135" s="190"/>
      <c r="C135" s="191"/>
      <c r="D135" s="192"/>
      <c r="E135" s="15" t="s">
        <v>23</v>
      </c>
      <c r="F135" s="82"/>
      <c r="G135" s="38"/>
      <c r="H135" s="38"/>
      <c r="I135" s="38"/>
      <c r="J135" s="38"/>
      <c r="K135" s="38"/>
      <c r="L135" s="38"/>
      <c r="M135" s="38"/>
      <c r="N135" s="38"/>
      <c r="O135" s="197"/>
    </row>
    <row r="136" spans="1:15" ht="25.5">
      <c r="A136" s="170"/>
      <c r="B136" s="190"/>
      <c r="C136" s="191"/>
      <c r="D136" s="192"/>
      <c r="E136" s="16" t="s">
        <v>31</v>
      </c>
      <c r="F136" s="70">
        <v>0</v>
      </c>
      <c r="G136" s="30"/>
      <c r="H136" s="30"/>
      <c r="I136" s="30"/>
      <c r="J136" s="30"/>
      <c r="K136" s="30"/>
      <c r="L136" s="30"/>
      <c r="M136" s="30"/>
      <c r="N136" s="30"/>
      <c r="O136" s="197"/>
    </row>
    <row r="137" spans="1:15" ht="44.25" customHeight="1">
      <c r="A137" s="170"/>
      <c r="B137" s="190"/>
      <c r="C137" s="191"/>
      <c r="D137" s="192"/>
      <c r="E137" s="17" t="s">
        <v>32</v>
      </c>
      <c r="F137" s="70">
        <v>0</v>
      </c>
      <c r="G137" s="30"/>
      <c r="H137" s="30"/>
      <c r="I137" s="30"/>
      <c r="J137" s="30"/>
      <c r="K137" s="30"/>
      <c r="L137" s="30"/>
      <c r="M137" s="30"/>
      <c r="N137" s="30"/>
      <c r="O137" s="197"/>
    </row>
    <row r="138" spans="1:15" ht="38.25">
      <c r="A138" s="170"/>
      <c r="B138" s="190"/>
      <c r="C138" s="191"/>
      <c r="D138" s="192"/>
      <c r="E138" s="18" t="s">
        <v>33</v>
      </c>
      <c r="F138" s="70">
        <v>0</v>
      </c>
      <c r="G138" s="30"/>
      <c r="H138" s="30"/>
      <c r="I138" s="30"/>
      <c r="J138" s="30"/>
      <c r="K138" s="30"/>
      <c r="L138" s="30"/>
      <c r="M138" s="30"/>
      <c r="N138" s="30"/>
      <c r="O138" s="197"/>
    </row>
    <row r="139" spans="1:15" ht="30" customHeight="1">
      <c r="A139" s="170"/>
      <c r="B139" s="190"/>
      <c r="C139" s="191"/>
      <c r="D139" s="192"/>
      <c r="E139" s="16" t="s">
        <v>34</v>
      </c>
      <c r="F139" s="70">
        <f>F146</f>
        <v>3369.05</v>
      </c>
      <c r="G139" s="58">
        <f>G146</f>
        <v>336.90501</v>
      </c>
      <c r="H139" s="58">
        <f>G139/F139*100</f>
        <v>10.000000296819579</v>
      </c>
      <c r="I139" s="58"/>
      <c r="J139" s="58"/>
      <c r="K139" s="58"/>
      <c r="L139" s="58"/>
      <c r="M139" s="58"/>
      <c r="N139" s="58"/>
      <c r="O139" s="197"/>
    </row>
    <row r="140" spans="1:15" ht="12.75" customHeight="1">
      <c r="A140" s="186"/>
      <c r="B140" s="193"/>
      <c r="C140" s="194"/>
      <c r="D140" s="195"/>
      <c r="E140" s="18" t="s">
        <v>35</v>
      </c>
      <c r="F140" s="70">
        <v>0</v>
      </c>
      <c r="G140" s="30"/>
      <c r="H140" s="30"/>
      <c r="I140" s="30"/>
      <c r="J140" s="30"/>
      <c r="K140" s="30"/>
      <c r="L140" s="30"/>
      <c r="M140" s="30"/>
      <c r="N140" s="30"/>
      <c r="O140" s="198"/>
    </row>
    <row r="141" spans="1:15" ht="12.75" customHeight="1">
      <c r="A141" s="207" t="s">
        <v>255</v>
      </c>
      <c r="B141" s="222" t="s">
        <v>256</v>
      </c>
      <c r="C141" s="174" t="s">
        <v>82</v>
      </c>
      <c r="D141" s="174" t="s">
        <v>285</v>
      </c>
      <c r="E141" s="22" t="s">
        <v>30</v>
      </c>
      <c r="F141" s="85">
        <f t="shared" ref="F141:N141" si="14">F143+F144+F145+F146+F147</f>
        <v>3369.05</v>
      </c>
      <c r="G141" s="47">
        <f t="shared" si="14"/>
        <v>336.90501</v>
      </c>
      <c r="H141" s="47">
        <f t="shared" si="14"/>
        <v>10.000000296819579</v>
      </c>
      <c r="I141" s="47">
        <f t="shared" si="14"/>
        <v>0</v>
      </c>
      <c r="J141" s="47">
        <f t="shared" si="14"/>
        <v>0</v>
      </c>
      <c r="K141" s="47">
        <f t="shared" si="14"/>
        <v>0</v>
      </c>
      <c r="L141" s="47">
        <f t="shared" si="14"/>
        <v>0</v>
      </c>
      <c r="M141" s="47">
        <f t="shared" si="14"/>
        <v>0</v>
      </c>
      <c r="N141" s="47">
        <f t="shared" si="14"/>
        <v>0</v>
      </c>
      <c r="O141" s="340"/>
    </row>
    <row r="142" spans="1:15">
      <c r="A142" s="207"/>
      <c r="B142" s="223"/>
      <c r="C142" s="175"/>
      <c r="D142" s="175"/>
      <c r="E142" s="20" t="s">
        <v>23</v>
      </c>
      <c r="F142" s="84"/>
      <c r="G142" s="39"/>
      <c r="H142" s="39"/>
      <c r="I142" s="39"/>
      <c r="J142" s="39"/>
      <c r="K142" s="39"/>
      <c r="L142" s="39"/>
      <c r="M142" s="39"/>
      <c r="N142" s="40"/>
      <c r="O142" s="340"/>
    </row>
    <row r="143" spans="1:15" ht="25.5">
      <c r="A143" s="207"/>
      <c r="B143" s="223"/>
      <c r="C143" s="175"/>
      <c r="D143" s="175"/>
      <c r="E143" s="21" t="s">
        <v>31</v>
      </c>
      <c r="F143" s="70">
        <v>0</v>
      </c>
      <c r="G143" s="48"/>
      <c r="H143" s="49"/>
      <c r="I143" s="48"/>
      <c r="J143" s="49"/>
      <c r="K143" s="48"/>
      <c r="L143" s="49"/>
      <c r="M143" s="48"/>
      <c r="N143" s="49"/>
      <c r="O143" s="340"/>
    </row>
    <row r="144" spans="1:15" ht="38.25">
      <c r="A144" s="207"/>
      <c r="B144" s="223"/>
      <c r="C144" s="175"/>
      <c r="D144" s="175"/>
      <c r="E144" s="113" t="s">
        <v>32</v>
      </c>
      <c r="F144" s="70">
        <v>0</v>
      </c>
      <c r="G144" s="48"/>
      <c r="H144" s="49"/>
      <c r="I144" s="48"/>
      <c r="J144" s="49"/>
      <c r="K144" s="48"/>
      <c r="L144" s="49"/>
      <c r="M144" s="48"/>
      <c r="N144" s="49"/>
      <c r="O144" s="340"/>
    </row>
    <row r="145" spans="1:15" ht="38.25">
      <c r="A145" s="207"/>
      <c r="B145" s="223"/>
      <c r="C145" s="175"/>
      <c r="D145" s="175"/>
      <c r="E145" s="112" t="s">
        <v>33</v>
      </c>
      <c r="F145" s="70">
        <v>0</v>
      </c>
      <c r="G145" s="31"/>
      <c r="H145" s="32"/>
      <c r="I145" s="31"/>
      <c r="J145" s="32"/>
      <c r="K145" s="31"/>
      <c r="L145" s="32"/>
      <c r="M145" s="31"/>
      <c r="N145" s="32"/>
      <c r="O145" s="340"/>
    </row>
    <row r="146" spans="1:15" ht="25.5">
      <c r="A146" s="207"/>
      <c r="B146" s="223"/>
      <c r="C146" s="175"/>
      <c r="D146" s="175"/>
      <c r="E146" s="21" t="s">
        <v>34</v>
      </c>
      <c r="F146" s="70">
        <v>3369.05</v>
      </c>
      <c r="G146" s="30">
        <v>336.90501</v>
      </c>
      <c r="H146" s="30">
        <f>G146/F146*100</f>
        <v>10.000000296819579</v>
      </c>
      <c r="I146" s="30"/>
      <c r="J146" s="30"/>
      <c r="K146" s="30"/>
      <c r="L146" s="30"/>
      <c r="M146" s="30"/>
      <c r="N146" s="70"/>
      <c r="O146" s="340"/>
    </row>
    <row r="147" spans="1:15" s="89" customFormat="1" ht="30" customHeight="1">
      <c r="A147" s="335"/>
      <c r="B147" s="223"/>
      <c r="C147" s="175"/>
      <c r="D147" s="215"/>
      <c r="E147" s="112" t="s">
        <v>35</v>
      </c>
      <c r="F147" s="70">
        <v>0</v>
      </c>
      <c r="G147" s="35"/>
      <c r="H147" s="37"/>
      <c r="I147" s="35"/>
      <c r="J147" s="37"/>
      <c r="K147" s="35"/>
      <c r="L147" s="37"/>
      <c r="M147" s="35"/>
      <c r="N147" s="37"/>
      <c r="O147" s="341"/>
    </row>
    <row r="148" spans="1:15" ht="27.75" customHeight="1">
      <c r="A148" s="342" t="s">
        <v>286</v>
      </c>
      <c r="B148" s="343"/>
      <c r="C148" s="343"/>
      <c r="D148" s="343"/>
      <c r="E148" s="343"/>
      <c r="F148" s="343"/>
      <c r="G148" s="343"/>
      <c r="H148" s="343"/>
      <c r="I148" s="343"/>
      <c r="J148" s="343"/>
      <c r="K148" s="343"/>
      <c r="L148" s="343"/>
      <c r="M148" s="343"/>
      <c r="N148" s="343"/>
      <c r="O148" s="344"/>
    </row>
    <row r="149" spans="1:15" ht="38.25">
      <c r="A149" s="279" t="s">
        <v>69</v>
      </c>
      <c r="B149" s="279"/>
      <c r="C149" s="258"/>
      <c r="D149" s="279"/>
      <c r="E149" s="19" t="s">
        <v>167</v>
      </c>
      <c r="F149" s="85">
        <f t="shared" ref="F149:N149" si="15">F151+F152+F153+F154+F155</f>
        <v>10807.240000000002</v>
      </c>
      <c r="G149" s="47">
        <f t="shared" si="15"/>
        <v>1837.86088</v>
      </c>
      <c r="H149" s="47">
        <f t="shared" si="15"/>
        <v>17.005830165703728</v>
      </c>
      <c r="I149" s="47">
        <f t="shared" si="15"/>
        <v>0</v>
      </c>
      <c r="J149" s="47">
        <f t="shared" si="15"/>
        <v>0</v>
      </c>
      <c r="K149" s="47">
        <f t="shared" si="15"/>
        <v>0</v>
      </c>
      <c r="L149" s="47">
        <f t="shared" si="15"/>
        <v>0</v>
      </c>
      <c r="M149" s="47">
        <f t="shared" si="15"/>
        <v>0</v>
      </c>
      <c r="N149" s="47">
        <f t="shared" si="15"/>
        <v>0</v>
      </c>
      <c r="O149" s="281"/>
    </row>
    <row r="150" spans="1:15">
      <c r="A150" s="279"/>
      <c r="B150" s="279"/>
      <c r="C150" s="261"/>
      <c r="D150" s="279"/>
      <c r="E150" s="20" t="s">
        <v>23</v>
      </c>
      <c r="F150" s="84"/>
      <c r="G150" s="39"/>
      <c r="H150" s="39"/>
      <c r="I150" s="39"/>
      <c r="J150" s="39"/>
      <c r="K150" s="39"/>
      <c r="L150" s="39"/>
      <c r="M150" s="39"/>
      <c r="N150" s="40"/>
      <c r="O150" s="281"/>
    </row>
    <row r="151" spans="1:15" ht="25.5">
      <c r="A151" s="279"/>
      <c r="B151" s="279"/>
      <c r="C151" s="261"/>
      <c r="D151" s="279"/>
      <c r="E151" s="21" t="s">
        <v>31</v>
      </c>
      <c r="F151" s="70">
        <f>F101+F111+F143</f>
        <v>0</v>
      </c>
      <c r="G151" s="31"/>
      <c r="H151" s="32"/>
      <c r="I151" s="31"/>
      <c r="J151" s="32"/>
      <c r="K151" s="31"/>
      <c r="L151" s="32"/>
      <c r="M151" s="31"/>
      <c r="N151" s="32"/>
      <c r="O151" s="281"/>
    </row>
    <row r="152" spans="1:15" ht="38.25">
      <c r="A152" s="279"/>
      <c r="B152" s="279"/>
      <c r="C152" s="261"/>
      <c r="D152" s="279"/>
      <c r="E152" s="113" t="s">
        <v>32</v>
      </c>
      <c r="F152" s="70">
        <f>F102+F112+F144</f>
        <v>0</v>
      </c>
      <c r="G152" s="30"/>
      <c r="H152" s="30"/>
      <c r="I152" s="30"/>
      <c r="J152" s="30"/>
      <c r="K152" s="30"/>
      <c r="L152" s="30"/>
      <c r="M152" s="30"/>
      <c r="N152" s="30"/>
      <c r="O152" s="281"/>
    </row>
    <row r="153" spans="1:15" ht="38.25">
      <c r="A153" s="279"/>
      <c r="B153" s="279"/>
      <c r="C153" s="261"/>
      <c r="D153" s="279"/>
      <c r="E153" s="112" t="s">
        <v>33</v>
      </c>
      <c r="F153" s="70">
        <f>F103+F113+F145</f>
        <v>0</v>
      </c>
      <c r="G153" s="35"/>
      <c r="H153" s="37"/>
      <c r="I153" s="35"/>
      <c r="J153" s="37"/>
      <c r="K153" s="35"/>
      <c r="L153" s="37"/>
      <c r="M153" s="35"/>
      <c r="N153" s="37"/>
      <c r="O153" s="281"/>
    </row>
    <row r="154" spans="1:15" ht="25.5">
      <c r="A154" s="279"/>
      <c r="B154" s="279"/>
      <c r="C154" s="261"/>
      <c r="D154" s="279"/>
      <c r="E154" s="21" t="s">
        <v>34</v>
      </c>
      <c r="F154" s="70">
        <f>F97+F122+F139</f>
        <v>10807.240000000002</v>
      </c>
      <c r="G154" s="30">
        <f>G97+G122+G139</f>
        <v>1837.86088</v>
      </c>
      <c r="H154" s="30">
        <f>G154/F154*100</f>
        <v>17.005830165703728</v>
      </c>
      <c r="I154" s="30"/>
      <c r="J154" s="30"/>
      <c r="K154" s="30"/>
      <c r="L154" s="30"/>
      <c r="M154" s="30"/>
      <c r="N154" s="30"/>
      <c r="O154" s="281"/>
    </row>
    <row r="155" spans="1:15" ht="25.5" customHeight="1">
      <c r="A155" s="280"/>
      <c r="B155" s="280"/>
      <c r="C155" s="261"/>
      <c r="D155" s="280"/>
      <c r="E155" s="113" t="s">
        <v>35</v>
      </c>
      <c r="F155" s="70">
        <f>F105+F115+F147</f>
        <v>0</v>
      </c>
      <c r="G155" s="41"/>
      <c r="H155" s="43"/>
      <c r="I155" s="41"/>
      <c r="J155" s="43"/>
      <c r="K155" s="41"/>
      <c r="L155" s="43"/>
      <c r="M155" s="41"/>
      <c r="N155" s="43"/>
      <c r="O155" s="281"/>
    </row>
    <row r="156" spans="1:15" ht="25.5">
      <c r="A156" s="365" t="s">
        <v>41</v>
      </c>
      <c r="B156" s="366"/>
      <c r="C156" s="366"/>
      <c r="D156" s="367"/>
      <c r="E156" s="23" t="s">
        <v>42</v>
      </c>
      <c r="F156" s="86">
        <f t="shared" ref="F156:N156" si="16">SUM(F158:F162)</f>
        <v>11882.36</v>
      </c>
      <c r="G156" s="51">
        <f t="shared" si="16"/>
        <v>1943.86088</v>
      </c>
      <c r="H156" s="51">
        <f t="shared" si="16"/>
        <v>16.359215509376924</v>
      </c>
      <c r="I156" s="51">
        <f t="shared" si="16"/>
        <v>0</v>
      </c>
      <c r="J156" s="51">
        <f t="shared" si="16"/>
        <v>0</v>
      </c>
      <c r="K156" s="51">
        <f t="shared" si="16"/>
        <v>0</v>
      </c>
      <c r="L156" s="51">
        <f t="shared" si="16"/>
        <v>0</v>
      </c>
      <c r="M156" s="51">
        <f t="shared" si="16"/>
        <v>0</v>
      </c>
      <c r="N156" s="51">
        <f t="shared" si="16"/>
        <v>0</v>
      </c>
      <c r="O156" s="374"/>
    </row>
    <row r="157" spans="1:15">
      <c r="A157" s="368"/>
      <c r="B157" s="369"/>
      <c r="C157" s="369"/>
      <c r="D157" s="370"/>
      <c r="E157" s="20" t="s">
        <v>23</v>
      </c>
      <c r="F157" s="84"/>
      <c r="G157" s="39"/>
      <c r="H157" s="40"/>
      <c r="I157" s="39"/>
      <c r="J157" s="39"/>
      <c r="K157" s="39"/>
      <c r="L157" s="39"/>
      <c r="M157" s="39"/>
      <c r="N157" s="40"/>
      <c r="O157" s="375"/>
    </row>
    <row r="158" spans="1:15" ht="48.75" customHeight="1">
      <c r="A158" s="368"/>
      <c r="B158" s="369"/>
      <c r="C158" s="369"/>
      <c r="D158" s="370"/>
      <c r="E158" s="21" t="s">
        <v>31</v>
      </c>
      <c r="F158" s="70">
        <f>F61+F85+F151</f>
        <v>0</v>
      </c>
      <c r="G158" s="35"/>
      <c r="H158" s="37"/>
      <c r="I158" s="35"/>
      <c r="J158" s="37"/>
      <c r="K158" s="35"/>
      <c r="L158" s="37"/>
      <c r="M158" s="35"/>
      <c r="N158" s="37"/>
      <c r="O158" s="374"/>
    </row>
    <row r="159" spans="1:15" ht="38.25">
      <c r="A159" s="368"/>
      <c r="B159" s="369"/>
      <c r="C159" s="369"/>
      <c r="D159" s="370"/>
      <c r="E159" s="112" t="s">
        <v>32</v>
      </c>
      <c r="F159" s="70">
        <f>F62+F86+F152</f>
        <v>0</v>
      </c>
      <c r="G159" s="36"/>
      <c r="H159" s="37"/>
      <c r="I159" s="36"/>
      <c r="J159" s="37"/>
      <c r="K159" s="36"/>
      <c r="L159" s="37"/>
      <c r="M159" s="36"/>
      <c r="N159" s="37"/>
      <c r="O159" s="374"/>
    </row>
    <row r="160" spans="1:15" ht="38.25">
      <c r="A160" s="368"/>
      <c r="B160" s="369"/>
      <c r="C160" s="369"/>
      <c r="D160" s="370"/>
      <c r="E160" s="112" t="s">
        <v>33</v>
      </c>
      <c r="F160" s="70">
        <f>F63+F87+F153</f>
        <v>0</v>
      </c>
      <c r="G160" s="36"/>
      <c r="H160" s="37"/>
      <c r="I160" s="36"/>
      <c r="J160" s="37"/>
      <c r="K160" s="36"/>
      <c r="L160" s="37"/>
      <c r="M160" s="36"/>
      <c r="N160" s="37"/>
      <c r="O160" s="374"/>
    </row>
    <row r="161" spans="1:34" ht="25.5">
      <c r="A161" s="368"/>
      <c r="B161" s="369"/>
      <c r="C161" s="369"/>
      <c r="D161" s="370"/>
      <c r="E161" s="21" t="s">
        <v>34</v>
      </c>
      <c r="F161" s="70">
        <f>F64+F88+F154</f>
        <v>11882.36</v>
      </c>
      <c r="G161" s="30">
        <f>G64+G88+G154</f>
        <v>1943.86088</v>
      </c>
      <c r="H161" s="30">
        <f>G161/F161*100</f>
        <v>16.359215509376924</v>
      </c>
      <c r="I161" s="30"/>
      <c r="J161" s="30"/>
      <c r="K161" s="30"/>
      <c r="L161" s="30"/>
      <c r="M161" s="30"/>
      <c r="N161" s="30"/>
      <c r="O161" s="374"/>
    </row>
    <row r="162" spans="1:34" ht="25.5">
      <c r="A162" s="371"/>
      <c r="B162" s="372"/>
      <c r="C162" s="372"/>
      <c r="D162" s="373"/>
      <c r="E162" s="112" t="s">
        <v>35</v>
      </c>
      <c r="F162" s="70">
        <f>F65+F89+F155</f>
        <v>0</v>
      </c>
      <c r="G162" s="36"/>
      <c r="H162" s="37"/>
      <c r="I162" s="36"/>
      <c r="J162" s="37"/>
      <c r="K162" s="36"/>
      <c r="L162" s="37"/>
      <c r="M162" s="36"/>
      <c r="N162" s="37"/>
      <c r="O162" s="374"/>
    </row>
    <row r="164" spans="1:34" s="57" customFormat="1" ht="15.75" customHeight="1">
      <c r="A164"/>
      <c r="B164"/>
      <c r="C164"/>
      <c r="D164"/>
      <c r="E164"/>
      <c r="F164" s="74"/>
      <c r="G164"/>
      <c r="H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</row>
    <row r="165" spans="1:34" s="57" customFormat="1" ht="15.75">
      <c r="A165" s="163" t="s">
        <v>43</v>
      </c>
      <c r="B165" s="345"/>
      <c r="C165" s="25" t="s">
        <v>70</v>
      </c>
      <c r="D165" s="26"/>
      <c r="E165" s="27"/>
      <c r="F165" s="87"/>
      <c r="G165" s="28"/>
      <c r="H165" s="28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</row>
    <row r="166" spans="1:34" s="57" customFormat="1" ht="46.5" customHeight="1">
      <c r="A166" s="28"/>
      <c r="B166" s="28"/>
      <c r="C166" s="5" t="s">
        <v>44</v>
      </c>
      <c r="D166" s="28"/>
      <c r="E166" s="28"/>
      <c r="F166" s="88"/>
      <c r="G166" s="28"/>
      <c r="H166" s="28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</row>
    <row r="167" spans="1:34" s="57" customFormat="1" ht="15.75">
      <c r="A167" s="163" t="s">
        <v>45</v>
      </c>
      <c r="B167" s="345"/>
      <c r="C167" s="346" t="s">
        <v>71</v>
      </c>
      <c r="D167" s="346"/>
      <c r="E167" s="330"/>
      <c r="F167" s="347" t="s">
        <v>70</v>
      </c>
      <c r="G167" s="348"/>
      <c r="H167" s="28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</row>
    <row r="168" spans="1:34" s="57" customFormat="1" ht="15.75">
      <c r="A168" s="28"/>
      <c r="B168" s="28"/>
      <c r="C168" s="5" t="s">
        <v>88</v>
      </c>
      <c r="D168" s="28"/>
      <c r="E168" s="28"/>
      <c r="F168" s="88"/>
      <c r="G168" s="28"/>
      <c r="H168" s="2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</row>
    <row r="169" spans="1:34" s="57" customFormat="1" ht="15.75">
      <c r="A169" s="28"/>
      <c r="B169" s="28"/>
      <c r="C169" s="5"/>
      <c r="D169" s="28"/>
      <c r="E169" s="28"/>
      <c r="F169" s="88"/>
      <c r="G169" s="28"/>
      <c r="H169" s="28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</row>
    <row r="170" spans="1:34" s="57" customFormat="1" ht="15.75">
      <c r="A170" s="5"/>
      <c r="B170" s="5" t="s">
        <v>46</v>
      </c>
      <c r="C170" s="25" t="s">
        <v>72</v>
      </c>
      <c r="D170" s="25"/>
      <c r="E170" s="5"/>
      <c r="F170" s="76"/>
      <c r="G170" s="5"/>
      <c r="H170" s="28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</row>
    <row r="171" spans="1:34" s="57" customFormat="1" ht="15.75" customHeight="1">
      <c r="A171" s="5"/>
      <c r="B171" s="5"/>
      <c r="C171" s="5"/>
      <c r="D171" s="5"/>
      <c r="E171" s="5"/>
      <c r="F171" s="76"/>
      <c r="G171" s="5"/>
      <c r="H171" s="28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</row>
    <row r="172" spans="1:34" s="57" customFormat="1" ht="15.75">
      <c r="A172" s="163" t="s">
        <v>87</v>
      </c>
      <c r="B172" s="163"/>
      <c r="C172" s="163"/>
      <c r="D172" s="25" t="s">
        <v>73</v>
      </c>
      <c r="E172" s="29"/>
      <c r="F172" s="76"/>
      <c r="G172" s="5"/>
      <c r="H172" s="28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</row>
    <row r="173" spans="1:34" s="57" customFormat="1" ht="15.75">
      <c r="A173" s="163"/>
      <c r="B173" s="163"/>
      <c r="C173" s="163"/>
      <c r="D173" s="5" t="s">
        <v>89</v>
      </c>
      <c r="E173" s="5"/>
      <c r="F173" s="76"/>
      <c r="G173" s="5"/>
      <c r="H173" s="28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</row>
    <row r="174" spans="1:34" ht="15.75">
      <c r="A174" s="5"/>
      <c r="B174" s="5"/>
      <c r="C174" s="5"/>
      <c r="D174" s="5"/>
      <c r="E174" s="5"/>
      <c r="F174" s="76"/>
      <c r="G174" s="5"/>
      <c r="H174" s="28"/>
    </row>
  </sheetData>
  <mergeCells count="109">
    <mergeCell ref="A167:B167"/>
    <mergeCell ref="C167:E167"/>
    <mergeCell ref="F167:G167"/>
    <mergeCell ref="A172:C173"/>
    <mergeCell ref="A156:D162"/>
    <mergeCell ref="O156:O162"/>
    <mergeCell ref="A165:B165"/>
    <mergeCell ref="A149:B155"/>
    <mergeCell ref="C149:C155"/>
    <mergeCell ref="D149:D155"/>
    <mergeCell ref="O149:O155"/>
    <mergeCell ref="A148:O148"/>
    <mergeCell ref="B141:B147"/>
    <mergeCell ref="C141:C147"/>
    <mergeCell ref="D141:D147"/>
    <mergeCell ref="A134:A140"/>
    <mergeCell ref="B134:D140"/>
    <mergeCell ref="O134:O140"/>
    <mergeCell ref="A141:A147"/>
    <mergeCell ref="O141:O147"/>
    <mergeCell ref="A131:O131"/>
    <mergeCell ref="A117:A123"/>
    <mergeCell ref="B117:D123"/>
    <mergeCell ref="O117:O123"/>
    <mergeCell ref="A124:A130"/>
    <mergeCell ref="B124:B130"/>
    <mergeCell ref="C124:C130"/>
    <mergeCell ref="D124:D130"/>
    <mergeCell ref="O124:O130"/>
    <mergeCell ref="A116:O116"/>
    <mergeCell ref="A106:O106"/>
    <mergeCell ref="A109:A115"/>
    <mergeCell ref="B109:B115"/>
    <mergeCell ref="C109:C115"/>
    <mergeCell ref="D109:D115"/>
    <mergeCell ref="O109:O115"/>
    <mergeCell ref="A107:O107"/>
    <mergeCell ref="A108:O108"/>
    <mergeCell ref="A91:O91"/>
    <mergeCell ref="A92:A98"/>
    <mergeCell ref="B92:D98"/>
    <mergeCell ref="O92:O98"/>
    <mergeCell ref="A99:A105"/>
    <mergeCell ref="B99:B105"/>
    <mergeCell ref="C99:C105"/>
    <mergeCell ref="D99:D105"/>
    <mergeCell ref="O99:O105"/>
    <mergeCell ref="A83:B89"/>
    <mergeCell ref="C83:C89"/>
    <mergeCell ref="D83:D89"/>
    <mergeCell ref="O83:O89"/>
    <mergeCell ref="A90:O90"/>
    <mergeCell ref="A75:A81"/>
    <mergeCell ref="B75:B81"/>
    <mergeCell ref="C75:C81"/>
    <mergeCell ref="D75:D81"/>
    <mergeCell ref="O75:O81"/>
    <mergeCell ref="A82:O82"/>
    <mergeCell ref="A59:D65"/>
    <mergeCell ref="O59:O65"/>
    <mergeCell ref="A66:O66"/>
    <mergeCell ref="A67:O67"/>
    <mergeCell ref="A68:A74"/>
    <mergeCell ref="B68:D74"/>
    <mergeCell ref="O68:O74"/>
    <mergeCell ref="A58:O58"/>
    <mergeCell ref="A50:O50"/>
    <mergeCell ref="A51:A57"/>
    <mergeCell ref="B51:B57"/>
    <mergeCell ref="C51:C57"/>
    <mergeCell ref="D51:D57"/>
    <mergeCell ref="O51:O57"/>
    <mergeCell ref="B20:D26"/>
    <mergeCell ref="O20:O26"/>
    <mergeCell ref="A42:O42"/>
    <mergeCell ref="A43:A49"/>
    <mergeCell ref="B43:B49"/>
    <mergeCell ref="C43:C49"/>
    <mergeCell ref="D43:D49"/>
    <mergeCell ref="O43:O49"/>
    <mergeCell ref="A35:A41"/>
    <mergeCell ref="B35:B41"/>
    <mergeCell ref="C35:C41"/>
    <mergeCell ref="D35:D41"/>
    <mergeCell ref="O35:O41"/>
    <mergeCell ref="A133:O133"/>
    <mergeCell ref="A132:O132"/>
    <mergeCell ref="B10:N10"/>
    <mergeCell ref="P10:AH10"/>
    <mergeCell ref="A14:A16"/>
    <mergeCell ref="B14:B16"/>
    <mergeCell ref="C14:D15"/>
    <mergeCell ref="E14:E16"/>
    <mergeCell ref="F14:F16"/>
    <mergeCell ref="G14:H15"/>
    <mergeCell ref="I14:J15"/>
    <mergeCell ref="K14:L15"/>
    <mergeCell ref="A27:A33"/>
    <mergeCell ref="B27:B33"/>
    <mergeCell ref="C27:C33"/>
    <mergeCell ref="D27:D33"/>
    <mergeCell ref="O27:O33"/>
    <mergeCell ref="A34:O34"/>
    <mergeCell ref="M14:N15"/>
    <mergeCell ref="O14:O16"/>
    <mergeCell ref="A17:O17"/>
    <mergeCell ref="A18:O18"/>
    <mergeCell ref="A19:O19"/>
    <mergeCell ref="A20:A26"/>
  </mergeCells>
  <pageMargins left="0.35433070866141736" right="0.15748031496062992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0"/>
  <sheetViews>
    <sheetView topLeftCell="I1" workbookViewId="0">
      <pane ySplit="2" topLeftCell="A39" activePane="bottomLeft" state="frozen"/>
      <selection pane="bottomLeft" activeCell="O11" sqref="O11"/>
    </sheetView>
  </sheetViews>
  <sheetFormatPr defaultRowHeight="12.75"/>
  <cols>
    <col min="1" max="3" width="9.42578125" bestFit="1" customWidth="1"/>
    <col min="4" max="4" width="10.42578125" customWidth="1"/>
    <col min="5" max="6" width="9.42578125" bestFit="1" customWidth="1"/>
    <col min="7" max="7" width="9.5703125" bestFit="1" customWidth="1"/>
    <col min="8" max="11" width="9.42578125" bestFit="1" customWidth="1"/>
    <col min="12" max="12" width="13.42578125" customWidth="1"/>
    <col min="13" max="13" width="10.7109375" customWidth="1"/>
    <col min="14" max="14" width="9.7109375" bestFit="1" customWidth="1"/>
    <col min="15" max="15" width="10.140625" customWidth="1"/>
    <col min="16" max="16" width="9.5703125" bestFit="1" customWidth="1"/>
    <col min="17" max="17" width="11.28515625" customWidth="1"/>
    <col min="18" max="18" width="9.7109375" bestFit="1" customWidth="1"/>
    <col min="19" max="19" width="9.5703125" bestFit="1" customWidth="1"/>
    <col min="20" max="20" width="12.140625" bestFit="1" customWidth="1"/>
    <col min="21" max="21" width="16.28515625" customWidth="1"/>
  </cols>
  <sheetData>
    <row r="1" spans="1:20" s="1" customFormat="1">
      <c r="A1" s="391" t="s">
        <v>93</v>
      </c>
      <c r="B1" s="392"/>
      <c r="C1" s="393"/>
      <c r="D1" s="395" t="s">
        <v>94</v>
      </c>
      <c r="E1" s="396"/>
      <c r="F1" s="397" t="s">
        <v>95</v>
      </c>
      <c r="G1" s="398"/>
      <c r="H1" s="399" t="s">
        <v>96</v>
      </c>
      <c r="I1" s="400"/>
      <c r="J1" s="404" t="s">
        <v>102</v>
      </c>
      <c r="K1" s="405"/>
      <c r="L1" s="407" t="s">
        <v>6</v>
      </c>
      <c r="M1" s="408"/>
      <c r="N1" s="409"/>
      <c r="O1" s="130" t="s">
        <v>7</v>
      </c>
      <c r="P1" s="412" t="s">
        <v>15</v>
      </c>
      <c r="Q1" s="413"/>
      <c r="R1" s="413"/>
      <c r="S1" s="414"/>
      <c r="T1" s="135" t="s">
        <v>109</v>
      </c>
    </row>
    <row r="2" spans="1:20" s="68" customFormat="1">
      <c r="A2" s="117" t="s">
        <v>257</v>
      </c>
      <c r="B2" s="117" t="s">
        <v>258</v>
      </c>
      <c r="C2" s="118" t="s">
        <v>259</v>
      </c>
      <c r="D2" s="119" t="s">
        <v>260</v>
      </c>
      <c r="E2" s="119" t="s">
        <v>259</v>
      </c>
      <c r="F2" s="120" t="s">
        <v>261</v>
      </c>
      <c r="G2" s="120" t="s">
        <v>262</v>
      </c>
      <c r="H2" s="121" t="s">
        <v>261</v>
      </c>
      <c r="I2" s="121" t="s">
        <v>262</v>
      </c>
      <c r="J2" s="126" t="s">
        <v>263</v>
      </c>
      <c r="K2" s="126" t="s">
        <v>264</v>
      </c>
      <c r="L2" s="128" t="s">
        <v>265</v>
      </c>
      <c r="M2" s="128" t="s">
        <v>266</v>
      </c>
      <c r="N2" s="128" t="s">
        <v>267</v>
      </c>
      <c r="O2" s="131" t="s">
        <v>268</v>
      </c>
      <c r="P2" s="133" t="s">
        <v>265</v>
      </c>
      <c r="Q2" s="133" t="s">
        <v>266</v>
      </c>
      <c r="R2" s="133" t="s">
        <v>269</v>
      </c>
      <c r="S2" s="133" t="s">
        <v>270</v>
      </c>
      <c r="T2" s="136" t="s">
        <v>271</v>
      </c>
    </row>
    <row r="3" spans="1:20" s="68" customFormat="1">
      <c r="A3" s="67"/>
      <c r="B3" s="67">
        <v>14000</v>
      </c>
      <c r="C3" s="67"/>
      <c r="D3" s="67">
        <v>36000</v>
      </c>
      <c r="E3" s="67"/>
      <c r="F3" s="67"/>
      <c r="G3" s="67"/>
      <c r="H3" s="67"/>
      <c r="I3" s="67"/>
      <c r="J3" s="67">
        <v>24000</v>
      </c>
      <c r="K3" s="67"/>
      <c r="L3" s="67">
        <v>596.80999999999995</v>
      </c>
      <c r="M3" s="67">
        <v>20091.939999999999</v>
      </c>
      <c r="N3" s="68">
        <v>8333.33</v>
      </c>
      <c r="O3" s="67">
        <v>23.13</v>
      </c>
      <c r="P3" s="67">
        <v>108866.21</v>
      </c>
      <c r="Q3" s="67">
        <v>4000</v>
      </c>
      <c r="R3" s="67"/>
      <c r="S3" s="67">
        <v>98429.58</v>
      </c>
      <c r="T3" s="67">
        <v>336905.01</v>
      </c>
    </row>
    <row r="4" spans="1:20" s="68" customFormat="1">
      <c r="A4" s="67"/>
      <c r="B4" s="99">
        <v>14000</v>
      </c>
      <c r="C4" s="67"/>
      <c r="D4" s="67">
        <v>3000</v>
      </c>
      <c r="E4" s="67"/>
      <c r="F4" s="67"/>
      <c r="G4" s="67"/>
      <c r="H4" s="67"/>
      <c r="I4" s="67"/>
      <c r="J4" s="67">
        <v>15000</v>
      </c>
      <c r="K4" s="67"/>
      <c r="L4" s="67">
        <v>1507.36</v>
      </c>
      <c r="M4" s="67">
        <v>11651.67</v>
      </c>
      <c r="N4" s="67">
        <v>12333</v>
      </c>
      <c r="O4" s="67">
        <v>1175.75</v>
      </c>
      <c r="P4" s="67">
        <v>9162.1299999999992</v>
      </c>
      <c r="Q4" s="67"/>
      <c r="R4" s="67"/>
      <c r="S4" s="67">
        <v>93866.44</v>
      </c>
      <c r="T4" s="67"/>
    </row>
    <row r="5" spans="1:20" s="68" customForma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>
        <v>7078.66</v>
      </c>
      <c r="M5" s="67">
        <v>14993</v>
      </c>
      <c r="N5" s="67">
        <v>12333</v>
      </c>
      <c r="O5" s="67">
        <v>68.09</v>
      </c>
      <c r="P5" s="67">
        <v>5131.18</v>
      </c>
      <c r="Q5" s="67"/>
      <c r="R5" s="67"/>
      <c r="S5" s="67"/>
      <c r="T5" s="67"/>
    </row>
    <row r="6" spans="1:20" s="68" customForma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>
        <v>4771.8100000000004</v>
      </c>
      <c r="N6" s="67">
        <v>8333.33</v>
      </c>
      <c r="O6" s="67">
        <v>1197.3499999999999</v>
      </c>
      <c r="P6" s="67">
        <v>1007.78</v>
      </c>
      <c r="Q6" s="67"/>
      <c r="R6" s="67"/>
      <c r="S6" s="67"/>
      <c r="T6" s="67"/>
    </row>
    <row r="7" spans="1:20" s="68" customForma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>
        <v>9867.98</v>
      </c>
      <c r="M7" s="67"/>
      <c r="N7" s="67">
        <v>7220</v>
      </c>
      <c r="O7" s="67">
        <v>1003</v>
      </c>
      <c r="P7" s="67">
        <v>2262.0700000000002</v>
      </c>
      <c r="Q7" s="67"/>
      <c r="R7" s="67"/>
      <c r="S7" s="67"/>
      <c r="T7" s="67"/>
    </row>
    <row r="8" spans="1:20" s="68" customForma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>
        <v>333.83</v>
      </c>
      <c r="M8" s="67"/>
      <c r="N8" s="67"/>
      <c r="O8" s="67">
        <v>8.67</v>
      </c>
      <c r="P8" s="67">
        <v>4177.0600000000004</v>
      </c>
      <c r="Q8" s="67"/>
      <c r="R8" s="67"/>
      <c r="S8" s="67"/>
      <c r="T8" s="67"/>
    </row>
    <row r="9" spans="1:20" s="68" customForma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>
        <v>10045.24</v>
      </c>
      <c r="M9" s="67"/>
      <c r="N9" s="67"/>
      <c r="O9" s="67">
        <v>1003</v>
      </c>
      <c r="Q9" s="67"/>
      <c r="R9" s="67"/>
      <c r="S9" s="67"/>
      <c r="T9" s="67"/>
    </row>
    <row r="10" spans="1:20" s="68" customFormat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>
        <v>763.45</v>
      </c>
      <c r="M10" s="67"/>
      <c r="N10" s="67"/>
      <c r="O10" s="67">
        <v>1003</v>
      </c>
      <c r="P10" s="67"/>
      <c r="Q10" s="67"/>
      <c r="R10" s="67"/>
      <c r="S10" s="67"/>
      <c r="T10" s="67"/>
    </row>
    <row r="11" spans="1:20" s="68" customFormat="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>
        <v>15626.29</v>
      </c>
      <c r="M11" s="67"/>
      <c r="N11" s="67"/>
      <c r="O11" s="67">
        <v>1003</v>
      </c>
      <c r="P11" s="67"/>
      <c r="Q11" s="67"/>
      <c r="R11" s="67"/>
      <c r="S11" s="67"/>
      <c r="T11" s="67"/>
    </row>
    <row r="12" spans="1:20" s="68" customForma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>
        <v>79679.08</v>
      </c>
      <c r="M12" s="67"/>
      <c r="N12" s="67"/>
      <c r="O12" s="67"/>
      <c r="P12" s="67"/>
      <c r="Q12" s="67"/>
      <c r="R12" s="67"/>
      <c r="S12" s="67"/>
      <c r="T12" s="67"/>
    </row>
    <row r="13" spans="1:20" s="68" customFormat="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>
        <v>53269.94</v>
      </c>
      <c r="M13" s="67"/>
      <c r="N13" s="67"/>
      <c r="O13" s="67"/>
      <c r="P13" s="67"/>
      <c r="Q13" s="67"/>
      <c r="R13" s="67"/>
      <c r="S13" s="67"/>
      <c r="T13" s="67"/>
    </row>
    <row r="14" spans="1:20" s="68" customForma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>
        <v>12606.45</v>
      </c>
      <c r="M14" s="67"/>
      <c r="N14" s="67"/>
      <c r="O14" s="67"/>
      <c r="P14" s="67"/>
      <c r="Q14" s="67"/>
      <c r="R14" s="67"/>
      <c r="S14" s="67"/>
      <c r="T14" s="67"/>
    </row>
    <row r="15" spans="1:20" s="68" customForma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>
        <v>189637.01</v>
      </c>
      <c r="M15" s="67"/>
      <c r="N15" s="67"/>
      <c r="P15" s="67"/>
      <c r="Q15" s="67"/>
      <c r="R15" s="67"/>
      <c r="S15" s="67"/>
      <c r="T15" s="67"/>
    </row>
    <row r="16" spans="1:20" s="68" customForma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>
        <v>169503.52</v>
      </c>
      <c r="M16" s="67"/>
      <c r="N16" s="67"/>
      <c r="O16" s="67"/>
      <c r="P16" s="67"/>
      <c r="Q16" s="67"/>
      <c r="R16" s="67"/>
      <c r="S16" s="67"/>
      <c r="T16" s="67"/>
    </row>
    <row r="17" spans="1:20" s="68" customFormat="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>
        <v>17036.46</v>
      </c>
      <c r="M17" s="67"/>
      <c r="N17" s="67"/>
      <c r="O17" s="67"/>
      <c r="P17" s="67"/>
      <c r="Q17" s="67"/>
      <c r="R17" s="67"/>
      <c r="S17" s="67"/>
      <c r="T17" s="67"/>
    </row>
    <row r="18" spans="1:20" s="68" customForma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>
        <v>84658.87</v>
      </c>
      <c r="M18" s="67"/>
      <c r="N18" s="67"/>
      <c r="O18" s="67"/>
      <c r="P18" s="67"/>
      <c r="Q18" s="67"/>
      <c r="R18" s="67"/>
      <c r="S18" s="67"/>
      <c r="T18" s="67"/>
    </row>
    <row r="19" spans="1:20" s="68" customForma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>
        <v>4771.8100000000004</v>
      </c>
      <c r="M19" s="67"/>
      <c r="N19" s="67"/>
      <c r="O19" s="67"/>
      <c r="P19" s="67"/>
      <c r="Q19" s="67"/>
      <c r="R19" s="67"/>
      <c r="S19" s="67"/>
      <c r="T19" s="67"/>
    </row>
    <row r="20" spans="1:20" s="68" customForma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>
        <v>455.91</v>
      </c>
      <c r="M20" s="67"/>
      <c r="N20" s="67"/>
      <c r="O20" s="67"/>
      <c r="P20" s="67"/>
      <c r="Q20" s="67"/>
      <c r="R20" s="67"/>
      <c r="S20" s="67"/>
      <c r="T20" s="67"/>
    </row>
    <row r="21" spans="1:20" s="68" customForma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>
        <v>13267.2</v>
      </c>
      <c r="M21" s="67"/>
      <c r="N21" s="67"/>
      <c r="O21" s="67"/>
      <c r="P21" s="67"/>
      <c r="Q21" s="67"/>
      <c r="R21" s="67"/>
      <c r="S21" s="67"/>
      <c r="T21" s="67"/>
    </row>
    <row r="22" spans="1:20" s="68" customForma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>
        <v>65980.12</v>
      </c>
      <c r="M22" s="67"/>
      <c r="N22" s="67"/>
      <c r="O22" s="67"/>
      <c r="P22" s="67"/>
      <c r="Q22" s="67"/>
      <c r="R22" s="67"/>
      <c r="S22" s="67"/>
      <c r="T22" s="67"/>
    </row>
    <row r="23" spans="1:20" s="68" customForma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>
        <v>5939.33</v>
      </c>
      <c r="M23" s="67"/>
      <c r="N23" s="67"/>
      <c r="O23" s="67"/>
      <c r="P23" s="67"/>
      <c r="Q23" s="67"/>
      <c r="R23" s="67"/>
      <c r="S23" s="67"/>
      <c r="T23" s="67"/>
    </row>
    <row r="24" spans="1:20" s="68" customForma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>
        <v>34732.54</v>
      </c>
      <c r="M24" s="67"/>
      <c r="N24" s="67"/>
      <c r="O24" s="67"/>
      <c r="P24" s="67"/>
      <c r="Q24" s="67"/>
      <c r="R24" s="67"/>
      <c r="S24" s="67"/>
      <c r="T24" s="67"/>
    </row>
    <row r="25" spans="1:20" s="68" customForma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>
        <v>17600.5</v>
      </c>
      <c r="M25" s="67"/>
      <c r="N25" s="67"/>
      <c r="O25" s="67"/>
      <c r="P25" s="67"/>
      <c r="R25" s="67"/>
      <c r="S25" s="67"/>
      <c r="T25" s="67"/>
    </row>
    <row r="26" spans="1:20" s="68" customFormat="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>
        <v>80908.75</v>
      </c>
      <c r="M26" s="67"/>
      <c r="N26" s="67"/>
      <c r="O26" s="67"/>
      <c r="P26" s="67"/>
      <c r="Q26" s="67"/>
      <c r="R26" s="67"/>
      <c r="S26" s="67"/>
      <c r="T26" s="67"/>
    </row>
    <row r="27" spans="1:20" s="68" customForma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>
        <v>8112.63</v>
      </c>
      <c r="M27" s="67"/>
      <c r="N27" s="67"/>
      <c r="O27" s="67"/>
      <c r="P27" s="67"/>
      <c r="Q27" s="67"/>
      <c r="R27" s="67"/>
      <c r="S27" s="67"/>
      <c r="T27" s="67"/>
    </row>
    <row r="28" spans="1:20" s="68" customForma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>
        <v>816.47</v>
      </c>
      <c r="M28" s="67"/>
      <c r="N28" s="67"/>
      <c r="O28" s="67"/>
      <c r="P28" s="67"/>
      <c r="Q28" s="67"/>
      <c r="R28" s="67"/>
      <c r="S28" s="67"/>
      <c r="T28" s="67"/>
    </row>
    <row r="29" spans="1:20" s="68" customFormat="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>
        <v>2062.16</v>
      </c>
      <c r="M29" s="67"/>
      <c r="N29" s="67"/>
      <c r="O29" s="67"/>
      <c r="P29" s="67"/>
      <c r="Q29" s="67"/>
      <c r="R29" s="67"/>
      <c r="S29" s="67"/>
      <c r="T29" s="67"/>
    </row>
    <row r="30" spans="1:20" s="68" customForma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>
        <v>7078.66</v>
      </c>
      <c r="M30" s="67"/>
      <c r="N30" s="67"/>
      <c r="O30" s="67"/>
      <c r="P30" s="67"/>
      <c r="Q30" s="67"/>
      <c r="R30" s="67"/>
      <c r="S30" s="67"/>
      <c r="T30" s="67"/>
    </row>
    <row r="31" spans="1:20" s="68" customFormat="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>
        <v>25400.94</v>
      </c>
      <c r="M31" s="67"/>
      <c r="N31" s="67"/>
      <c r="O31" s="67"/>
      <c r="P31" s="67"/>
      <c r="Q31" s="67"/>
      <c r="R31" s="67"/>
      <c r="S31" s="67"/>
      <c r="T31" s="67"/>
    </row>
    <row r="32" spans="1:20" s="68" customFormat="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>
        <v>33862.43</v>
      </c>
      <c r="M32" s="67"/>
      <c r="N32" s="67"/>
      <c r="O32" s="67"/>
      <c r="P32" s="67"/>
      <c r="Q32" s="67"/>
      <c r="R32" s="67"/>
      <c r="S32" s="67"/>
      <c r="T32" s="67"/>
    </row>
    <row r="33" spans="1:21" s="68" customForma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>
        <v>1494.83</v>
      </c>
      <c r="M33" s="67"/>
      <c r="N33" s="67"/>
      <c r="O33" s="67"/>
      <c r="P33" s="67"/>
      <c r="Q33" s="67"/>
      <c r="R33" s="67"/>
      <c r="S33" s="67"/>
      <c r="T33" s="67"/>
    </row>
    <row r="34" spans="1:21" s="68" customFormat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>
        <v>92940.21</v>
      </c>
      <c r="M34" s="67"/>
      <c r="N34" s="67"/>
      <c r="O34" s="67"/>
      <c r="P34" s="67"/>
      <c r="Q34" s="67"/>
      <c r="R34" s="67"/>
      <c r="S34" s="67"/>
      <c r="T34" s="67"/>
    </row>
    <row r="35" spans="1:21" s="68" customFormat="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>
        <v>4771.8100000000004</v>
      </c>
      <c r="M35" s="67"/>
      <c r="N35" s="67"/>
      <c r="O35" s="67"/>
      <c r="P35" s="67"/>
      <c r="Q35" s="67"/>
      <c r="R35" s="67"/>
      <c r="S35" s="67"/>
      <c r="T35" s="67"/>
    </row>
    <row r="36" spans="1:21" s="68" customForma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>
        <v>7078.66</v>
      </c>
      <c r="M36" s="67"/>
      <c r="N36" s="67"/>
      <c r="O36" s="67"/>
      <c r="P36" s="67"/>
      <c r="Q36" s="67"/>
      <c r="R36" s="67"/>
      <c r="S36" s="67"/>
      <c r="T36" s="67"/>
    </row>
    <row r="37" spans="1:21" s="68" customFormat="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>
        <v>7967.44</v>
      </c>
      <c r="M37" s="67"/>
      <c r="N37" s="67"/>
      <c r="O37" s="67"/>
      <c r="P37" s="67"/>
      <c r="Q37" s="67"/>
      <c r="R37" s="67"/>
      <c r="S37" s="67"/>
      <c r="T37" s="67"/>
    </row>
    <row r="38" spans="1:21" s="68" customFormat="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>
        <v>54</v>
      </c>
      <c r="M38" s="67"/>
      <c r="N38" s="67"/>
      <c r="O38" s="67"/>
      <c r="P38" s="67"/>
      <c r="Q38" s="67"/>
      <c r="R38" s="67"/>
      <c r="S38" s="67"/>
      <c r="T38" s="67"/>
    </row>
    <row r="39" spans="1:21" s="68" customFormat="1">
      <c r="A39" s="123">
        <f>SUM(A3:A38)</f>
        <v>0</v>
      </c>
      <c r="B39" s="123">
        <f t="shared" ref="B39:T39" si="0">SUM(B3:B38)</f>
        <v>28000</v>
      </c>
      <c r="C39" s="123">
        <f t="shared" si="0"/>
        <v>0</v>
      </c>
      <c r="D39" s="124">
        <f t="shared" si="0"/>
        <v>39000</v>
      </c>
      <c r="E39" s="124">
        <f t="shared" si="0"/>
        <v>0</v>
      </c>
      <c r="F39" s="122">
        <f t="shared" si="0"/>
        <v>0</v>
      </c>
      <c r="G39" s="122">
        <f t="shared" si="0"/>
        <v>0</v>
      </c>
      <c r="H39" s="125">
        <f t="shared" si="0"/>
        <v>0</v>
      </c>
      <c r="I39" s="125">
        <f t="shared" si="0"/>
        <v>0</v>
      </c>
      <c r="J39" s="127">
        <f t="shared" si="0"/>
        <v>39000</v>
      </c>
      <c r="K39" s="127">
        <f t="shared" si="0"/>
        <v>0</v>
      </c>
      <c r="L39" s="129">
        <f t="shared" si="0"/>
        <v>1072279.1599999999</v>
      </c>
      <c r="M39" s="129">
        <f t="shared" si="0"/>
        <v>46736.61</v>
      </c>
      <c r="N39" s="129">
        <f t="shared" si="0"/>
        <v>48552.66</v>
      </c>
      <c r="O39" s="132">
        <f t="shared" si="0"/>
        <v>6484.99</v>
      </c>
      <c r="P39" s="134">
        <f t="shared" si="0"/>
        <v>130606.43000000002</v>
      </c>
      <c r="Q39" s="134">
        <f t="shared" si="0"/>
        <v>4000</v>
      </c>
      <c r="R39" s="134">
        <f t="shared" si="0"/>
        <v>0</v>
      </c>
      <c r="S39" s="134">
        <f t="shared" si="0"/>
        <v>192296.02000000002</v>
      </c>
      <c r="T39" s="137">
        <f t="shared" si="0"/>
        <v>336905.01</v>
      </c>
      <c r="U39" s="69">
        <f>SUM(A39:T39)</f>
        <v>1943860.88</v>
      </c>
    </row>
    <row r="40" spans="1:21">
      <c r="A40" s="394">
        <f>A39+B39+C39</f>
        <v>28000</v>
      </c>
      <c r="B40" s="392"/>
      <c r="C40" s="393"/>
      <c r="D40" s="401">
        <f>D39+E39</f>
        <v>39000</v>
      </c>
      <c r="E40" s="396"/>
      <c r="F40" s="402">
        <f>F39+G39</f>
        <v>0</v>
      </c>
      <c r="G40" s="398"/>
      <c r="H40" s="403">
        <f>H39+I39</f>
        <v>0</v>
      </c>
      <c r="I40" s="400"/>
      <c r="J40" s="406">
        <f>J39+K39</f>
        <v>39000</v>
      </c>
      <c r="K40" s="405"/>
      <c r="L40" s="410">
        <f>L39+M39+N39</f>
        <v>1167568.43</v>
      </c>
      <c r="M40" s="411"/>
      <c r="N40" s="411"/>
      <c r="O40" s="138">
        <f>O39</f>
        <v>6484.99</v>
      </c>
      <c r="P40" s="415">
        <f>P39+Q39+R39+S39</f>
        <v>326902.45000000007</v>
      </c>
      <c r="Q40" s="413"/>
      <c r="R40" s="413"/>
      <c r="S40" s="414"/>
      <c r="T40" s="139">
        <f>T39</f>
        <v>336905.01</v>
      </c>
      <c r="U40" s="69">
        <f>A40+D40+F40+H40+J40+L40+O40+P40+T40</f>
        <v>1943860.8800000001</v>
      </c>
    </row>
  </sheetData>
  <mergeCells count="14">
    <mergeCell ref="J1:K1"/>
    <mergeCell ref="J40:K40"/>
    <mergeCell ref="L1:N1"/>
    <mergeCell ref="L40:N40"/>
    <mergeCell ref="P1:S1"/>
    <mergeCell ref="P40:S40"/>
    <mergeCell ref="A1:C1"/>
    <mergeCell ref="A40:C40"/>
    <mergeCell ref="D1:E1"/>
    <mergeCell ref="F1:G1"/>
    <mergeCell ref="H1:I1"/>
    <mergeCell ref="D40:E40"/>
    <mergeCell ref="F40:G40"/>
    <mergeCell ref="H40:I40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85"/>
  <sheetViews>
    <sheetView view="pageBreakPreview" topLeftCell="A165" zoomScale="85" zoomScaleSheetLayoutView="100" workbookViewId="0">
      <selection activeCell="A114" sqref="A114:O114"/>
    </sheetView>
  </sheetViews>
  <sheetFormatPr defaultRowHeight="12.75"/>
  <cols>
    <col min="2" max="2" width="18.28515625" customWidth="1"/>
    <col min="5" max="5" width="12.85546875" customWidth="1"/>
    <col min="6" max="6" width="11" style="74" bestFit="1" customWidth="1"/>
    <col min="7" max="7" width="9" customWidth="1"/>
    <col min="8" max="8" width="8" customWidth="1"/>
    <col min="9" max="9" width="9.7109375" style="57" customWidth="1"/>
    <col min="10" max="10" width="7.7109375" customWidth="1"/>
    <col min="11" max="11" width="9.85546875" customWidth="1"/>
    <col min="12" max="12" width="7.42578125" customWidth="1"/>
    <col min="14" max="14" width="8" customWidth="1"/>
    <col min="15" max="15" width="20.7109375" customWidth="1"/>
  </cols>
  <sheetData>
    <row r="1" spans="1:34" ht="15.75">
      <c r="B1" s="2"/>
      <c r="F1" s="72" t="s">
        <v>85</v>
      </c>
      <c r="G1" s="4"/>
      <c r="H1" s="4"/>
      <c r="I1" s="53"/>
    </row>
    <row r="2" spans="1:34" ht="15.75">
      <c r="B2" s="2"/>
      <c r="F2" s="73" t="s">
        <v>16</v>
      </c>
      <c r="G2" s="4"/>
      <c r="H2" s="4"/>
      <c r="I2" s="53"/>
    </row>
    <row r="3" spans="1:34" ht="15.75">
      <c r="B3" s="2"/>
      <c r="D3" s="24" t="s">
        <v>243</v>
      </c>
      <c r="G3" s="4"/>
      <c r="H3" s="4"/>
      <c r="I3" s="53"/>
    </row>
    <row r="4" spans="1:34" ht="15.75">
      <c r="B4" s="2"/>
      <c r="E4" s="3"/>
      <c r="F4" s="75" t="s">
        <v>17</v>
      </c>
      <c r="G4" s="4"/>
      <c r="H4" s="4"/>
      <c r="I4" s="53"/>
    </row>
    <row r="5" spans="1:34" ht="6.75" customHeight="1">
      <c r="B5" s="2"/>
      <c r="E5" s="3"/>
      <c r="F5" s="76"/>
      <c r="G5" s="4"/>
      <c r="H5" s="4"/>
      <c r="I5" s="53"/>
    </row>
    <row r="6" spans="1:34" ht="15.75">
      <c r="B6" s="5"/>
      <c r="C6" s="5"/>
      <c r="D6" s="5"/>
      <c r="F6" s="77" t="s">
        <v>287</v>
      </c>
      <c r="G6" s="4"/>
      <c r="H6" s="4"/>
      <c r="I6" s="53"/>
    </row>
    <row r="7" spans="1:34" ht="15.75">
      <c r="B7" s="5"/>
      <c r="C7" s="6"/>
      <c r="D7" s="6"/>
      <c r="F7" s="78"/>
      <c r="G7" s="4" t="s">
        <v>18</v>
      </c>
      <c r="H7" s="4"/>
      <c r="I7" s="53"/>
    </row>
    <row r="8" spans="1:34" ht="6.75" customHeight="1">
      <c r="B8" s="5"/>
      <c r="C8" s="5"/>
      <c r="D8" s="5"/>
      <c r="E8" s="5"/>
      <c r="F8" s="76"/>
      <c r="G8" s="4"/>
      <c r="H8" s="4"/>
      <c r="I8" s="53"/>
    </row>
    <row r="9" spans="1:34" ht="15.75">
      <c r="B9" s="7" t="s">
        <v>171</v>
      </c>
      <c r="C9" s="5"/>
      <c r="D9" s="5"/>
      <c r="E9" s="8"/>
      <c r="F9" s="79"/>
      <c r="G9" s="8"/>
      <c r="H9" s="8"/>
      <c r="I9" s="54"/>
      <c r="J9" s="9"/>
    </row>
    <row r="10" spans="1:34" ht="48.75" customHeight="1">
      <c r="B10" s="163" t="s">
        <v>288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1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</row>
    <row r="11" spans="1:34" ht="6.75" customHeight="1">
      <c r="B11" s="7"/>
      <c r="C11" s="10"/>
      <c r="D11" s="10"/>
      <c r="E11" s="11"/>
      <c r="F11" s="80"/>
      <c r="G11" s="11"/>
      <c r="H11" s="11"/>
      <c r="I11" s="55"/>
      <c r="J11" s="12"/>
    </row>
    <row r="12" spans="1:34" ht="15.75">
      <c r="B12" s="10" t="s">
        <v>77</v>
      </c>
      <c r="C12" s="10"/>
      <c r="D12" s="10"/>
      <c r="E12" s="10"/>
      <c r="F12" s="81"/>
      <c r="G12" s="5"/>
      <c r="H12" s="5"/>
      <c r="I12" s="56"/>
      <c r="J12" s="13"/>
    </row>
    <row r="13" spans="1:34" ht="9.75" customHeight="1">
      <c r="B13" s="7"/>
      <c r="C13" s="10"/>
      <c r="D13" s="10"/>
      <c r="E13" s="10"/>
      <c r="F13" s="81"/>
      <c r="G13" s="5"/>
      <c r="H13" s="5"/>
      <c r="I13" s="56"/>
      <c r="J13" s="13"/>
    </row>
    <row r="14" spans="1:34" ht="22.5" customHeight="1">
      <c r="A14" s="166" t="s">
        <v>19</v>
      </c>
      <c r="B14" s="166" t="s">
        <v>20</v>
      </c>
      <c r="C14" s="166" t="s">
        <v>21</v>
      </c>
      <c r="D14" s="166"/>
      <c r="E14" s="166" t="s">
        <v>22</v>
      </c>
      <c r="F14" s="167" t="s">
        <v>249</v>
      </c>
      <c r="G14" s="168" t="s">
        <v>250</v>
      </c>
      <c r="H14" s="168"/>
      <c r="I14" s="168" t="s">
        <v>251</v>
      </c>
      <c r="J14" s="168"/>
      <c r="K14" s="168" t="s">
        <v>252</v>
      </c>
      <c r="L14" s="168"/>
      <c r="M14" s="168" t="s">
        <v>253</v>
      </c>
      <c r="N14" s="168"/>
      <c r="O14" s="181" t="s">
        <v>24</v>
      </c>
    </row>
    <row r="15" spans="1:34" ht="16.5" customHeight="1">
      <c r="A15" s="166"/>
      <c r="B15" s="166"/>
      <c r="C15" s="166"/>
      <c r="D15" s="166"/>
      <c r="E15" s="166"/>
      <c r="F15" s="167"/>
      <c r="G15" s="168"/>
      <c r="H15" s="168"/>
      <c r="I15" s="168"/>
      <c r="J15" s="168"/>
      <c r="K15" s="168"/>
      <c r="L15" s="168"/>
      <c r="M15" s="168"/>
      <c r="N15" s="168"/>
      <c r="O15" s="181"/>
    </row>
    <row r="16" spans="1:34" ht="63" customHeight="1">
      <c r="A16" s="166"/>
      <c r="B16" s="166"/>
      <c r="C16" s="142" t="s">
        <v>25</v>
      </c>
      <c r="D16" s="142" t="s">
        <v>26</v>
      </c>
      <c r="E16" s="166"/>
      <c r="F16" s="167"/>
      <c r="G16" s="142" t="s">
        <v>27</v>
      </c>
      <c r="H16" s="142" t="s">
        <v>28</v>
      </c>
      <c r="I16" s="142" t="s">
        <v>27</v>
      </c>
      <c r="J16" s="142" t="s">
        <v>28</v>
      </c>
      <c r="K16" s="142" t="s">
        <v>27</v>
      </c>
      <c r="L16" s="142" t="s">
        <v>28</v>
      </c>
      <c r="M16" s="142" t="s">
        <v>27</v>
      </c>
      <c r="N16" s="142" t="s">
        <v>28</v>
      </c>
      <c r="O16" s="181"/>
    </row>
    <row r="17" spans="1:15" ht="12.75" customHeight="1">
      <c r="A17" s="182" t="s">
        <v>49</v>
      </c>
      <c r="B17" s="183"/>
      <c r="C17" s="183"/>
      <c r="D17" s="183"/>
      <c r="E17" s="183"/>
      <c r="F17" s="183"/>
      <c r="G17" s="184"/>
      <c r="H17" s="184"/>
      <c r="I17" s="184"/>
      <c r="J17" s="184"/>
      <c r="K17" s="184"/>
      <c r="L17" s="184"/>
      <c r="M17" s="184"/>
      <c r="N17" s="184"/>
      <c r="O17" s="185"/>
    </row>
    <row r="18" spans="1:15" ht="12.75" customHeight="1">
      <c r="A18" s="182" t="s">
        <v>122</v>
      </c>
      <c r="B18" s="183"/>
      <c r="C18" s="183"/>
      <c r="D18" s="183"/>
      <c r="E18" s="183"/>
      <c r="F18" s="183"/>
      <c r="G18" s="184"/>
      <c r="H18" s="184"/>
      <c r="I18" s="184"/>
      <c r="J18" s="184"/>
      <c r="K18" s="184"/>
      <c r="L18" s="184"/>
      <c r="M18" s="184"/>
      <c r="N18" s="184"/>
      <c r="O18" s="185"/>
    </row>
    <row r="19" spans="1:15" ht="12.75" customHeight="1">
      <c r="A19" s="182" t="s">
        <v>123</v>
      </c>
      <c r="B19" s="183"/>
      <c r="C19" s="183"/>
      <c r="D19" s="183"/>
      <c r="E19" s="183"/>
      <c r="F19" s="183"/>
      <c r="G19" s="184"/>
      <c r="H19" s="184"/>
      <c r="I19" s="184"/>
      <c r="J19" s="184"/>
      <c r="K19" s="184"/>
      <c r="L19" s="184"/>
      <c r="M19" s="184"/>
      <c r="N19" s="184"/>
      <c r="O19" s="185"/>
    </row>
    <row r="20" spans="1:15" ht="12.75" customHeight="1">
      <c r="A20" s="169" t="s">
        <v>29</v>
      </c>
      <c r="B20" s="187" t="s">
        <v>130</v>
      </c>
      <c r="C20" s="188"/>
      <c r="D20" s="189"/>
      <c r="E20" s="14" t="s">
        <v>30</v>
      </c>
      <c r="F20" s="70">
        <f>F22+F23+F24+F25+F26</f>
        <v>524</v>
      </c>
      <c r="G20" s="30">
        <f t="shared" ref="G20:N20" si="0">G22+G23+G24+G25+G26</f>
        <v>67</v>
      </c>
      <c r="H20" s="30">
        <f t="shared" si="0"/>
        <v>12.786259541984732</v>
      </c>
      <c r="I20" s="30">
        <f t="shared" si="0"/>
        <v>130.49997999999999</v>
      </c>
      <c r="J20" s="30">
        <f t="shared" si="0"/>
        <v>24.904576335877863</v>
      </c>
      <c r="K20" s="30">
        <f t="shared" si="0"/>
        <v>0</v>
      </c>
      <c r="L20" s="30">
        <f t="shared" si="0"/>
        <v>0</v>
      </c>
      <c r="M20" s="30">
        <f t="shared" si="0"/>
        <v>0</v>
      </c>
      <c r="N20" s="30">
        <f t="shared" si="0"/>
        <v>0</v>
      </c>
      <c r="O20" s="196"/>
    </row>
    <row r="21" spans="1:15" ht="21" customHeight="1">
      <c r="A21" s="170"/>
      <c r="B21" s="190"/>
      <c r="C21" s="191"/>
      <c r="D21" s="192"/>
      <c r="E21" s="15" t="s">
        <v>23</v>
      </c>
      <c r="F21" s="82"/>
      <c r="G21" s="38"/>
      <c r="H21" s="38"/>
      <c r="I21" s="38"/>
      <c r="J21" s="38"/>
      <c r="K21" s="38"/>
      <c r="L21" s="38"/>
      <c r="M21" s="38"/>
      <c r="N21" s="38"/>
      <c r="O21" s="197"/>
    </row>
    <row r="22" spans="1:15" ht="25.5">
      <c r="A22" s="170"/>
      <c r="B22" s="190"/>
      <c r="C22" s="191"/>
      <c r="D22" s="192"/>
      <c r="E22" s="16" t="s">
        <v>31</v>
      </c>
      <c r="F22" s="70">
        <v>0</v>
      </c>
      <c r="G22" s="30"/>
      <c r="H22" s="30"/>
      <c r="I22" s="30"/>
      <c r="J22" s="30"/>
      <c r="K22" s="30"/>
      <c r="L22" s="30"/>
      <c r="M22" s="30"/>
      <c r="N22" s="30"/>
      <c r="O22" s="197"/>
    </row>
    <row r="23" spans="1:15" ht="38.25">
      <c r="A23" s="170"/>
      <c r="B23" s="190"/>
      <c r="C23" s="191"/>
      <c r="D23" s="192"/>
      <c r="E23" s="17" t="s">
        <v>32</v>
      </c>
      <c r="F23" s="70">
        <v>0</v>
      </c>
      <c r="G23" s="30"/>
      <c r="H23" s="30"/>
      <c r="I23" s="30"/>
      <c r="J23" s="30"/>
      <c r="K23" s="30"/>
      <c r="L23" s="30"/>
      <c r="M23" s="30"/>
      <c r="N23" s="30"/>
      <c r="O23" s="197"/>
    </row>
    <row r="24" spans="1:15" ht="44.25" customHeight="1">
      <c r="A24" s="170"/>
      <c r="B24" s="190"/>
      <c r="C24" s="191"/>
      <c r="D24" s="192"/>
      <c r="E24" s="18" t="s">
        <v>33</v>
      </c>
      <c r="F24" s="70">
        <v>0</v>
      </c>
      <c r="G24" s="30"/>
      <c r="H24" s="30"/>
      <c r="I24" s="30"/>
      <c r="J24" s="30"/>
      <c r="K24" s="30"/>
      <c r="L24" s="30"/>
      <c r="M24" s="30"/>
      <c r="N24" s="30"/>
      <c r="O24" s="197"/>
    </row>
    <row r="25" spans="1:15" ht="25.5">
      <c r="A25" s="170"/>
      <c r="B25" s="190"/>
      <c r="C25" s="191"/>
      <c r="D25" s="192"/>
      <c r="E25" s="16" t="s">
        <v>34</v>
      </c>
      <c r="F25" s="70">
        <f>F32+F41+F50+F58</f>
        <v>524</v>
      </c>
      <c r="G25" s="70">
        <f>G32+G41+G50+G58</f>
        <v>67</v>
      </c>
      <c r="H25" s="70">
        <f>G25/F25*100</f>
        <v>12.786259541984732</v>
      </c>
      <c r="I25" s="70">
        <f>I32+I41+I50+I58</f>
        <v>130.49997999999999</v>
      </c>
      <c r="J25" s="70">
        <f>I25/F25*100</f>
        <v>24.904576335877863</v>
      </c>
      <c r="K25" s="70"/>
      <c r="L25" s="70"/>
      <c r="M25" s="70"/>
      <c r="N25" s="70"/>
      <c r="O25" s="197"/>
    </row>
    <row r="26" spans="1:15" ht="30" customHeight="1">
      <c r="A26" s="186"/>
      <c r="B26" s="193"/>
      <c r="C26" s="194"/>
      <c r="D26" s="195"/>
      <c r="E26" s="18" t="s">
        <v>35</v>
      </c>
      <c r="F26" s="70">
        <v>0</v>
      </c>
      <c r="G26" s="30"/>
      <c r="H26" s="30"/>
      <c r="I26" s="30"/>
      <c r="J26" s="30"/>
      <c r="K26" s="30"/>
      <c r="L26" s="30"/>
      <c r="M26" s="30"/>
      <c r="N26" s="30"/>
      <c r="O26" s="198"/>
    </row>
    <row r="27" spans="1:15" ht="12.75" customHeight="1">
      <c r="A27" s="169" t="s">
        <v>113</v>
      </c>
      <c r="B27" s="171" t="s">
        <v>246</v>
      </c>
      <c r="C27" s="174" t="s">
        <v>82</v>
      </c>
      <c r="D27" s="273" t="s">
        <v>290</v>
      </c>
      <c r="E27" s="14" t="s">
        <v>30</v>
      </c>
      <c r="F27" s="70">
        <f t="shared" ref="F27:N27" si="1">F29+F30+F31+F32+F33</f>
        <v>238</v>
      </c>
      <c r="G27" s="30">
        <f t="shared" si="1"/>
        <v>28</v>
      </c>
      <c r="H27" s="30">
        <f t="shared" si="1"/>
        <v>11.76470588235294</v>
      </c>
      <c r="I27" s="30">
        <f t="shared" si="1"/>
        <v>53</v>
      </c>
      <c r="J27" s="30">
        <f t="shared" si="1"/>
        <v>22.268907563025213</v>
      </c>
      <c r="K27" s="30">
        <f t="shared" si="1"/>
        <v>0</v>
      </c>
      <c r="L27" s="30">
        <f t="shared" si="1"/>
        <v>0</v>
      </c>
      <c r="M27" s="30">
        <f t="shared" si="1"/>
        <v>0</v>
      </c>
      <c r="N27" s="30">
        <f t="shared" si="1"/>
        <v>0</v>
      </c>
      <c r="O27" s="176"/>
    </row>
    <row r="28" spans="1:15" ht="21" customHeight="1">
      <c r="A28" s="170"/>
      <c r="B28" s="172"/>
      <c r="C28" s="175"/>
      <c r="D28" s="274"/>
      <c r="E28" s="15" t="s">
        <v>23</v>
      </c>
      <c r="F28" s="82"/>
      <c r="G28" s="38"/>
      <c r="H28" s="38"/>
      <c r="I28" s="38"/>
      <c r="J28" s="38"/>
      <c r="K28" s="38"/>
      <c r="L28" s="38"/>
      <c r="M28" s="38"/>
      <c r="N28" s="38"/>
      <c r="O28" s="177"/>
    </row>
    <row r="29" spans="1:15" ht="25.5">
      <c r="A29" s="170"/>
      <c r="B29" s="172"/>
      <c r="C29" s="175"/>
      <c r="D29" s="274"/>
      <c r="E29" s="16" t="s">
        <v>31</v>
      </c>
      <c r="F29" s="70">
        <v>0</v>
      </c>
      <c r="G29" s="30"/>
      <c r="H29" s="30"/>
      <c r="I29" s="30"/>
      <c r="J29" s="30"/>
      <c r="K29" s="30"/>
      <c r="L29" s="30"/>
      <c r="M29" s="30"/>
      <c r="N29" s="30"/>
      <c r="O29" s="177"/>
    </row>
    <row r="30" spans="1:15" ht="38.25">
      <c r="A30" s="170"/>
      <c r="B30" s="172"/>
      <c r="C30" s="175"/>
      <c r="D30" s="274"/>
      <c r="E30" s="17" t="s">
        <v>32</v>
      </c>
      <c r="F30" s="70">
        <v>0</v>
      </c>
      <c r="G30" s="30"/>
      <c r="H30" s="30"/>
      <c r="I30" s="30"/>
      <c r="J30" s="30"/>
      <c r="K30" s="30"/>
      <c r="L30" s="30"/>
      <c r="M30" s="30"/>
      <c r="N30" s="30"/>
      <c r="O30" s="177"/>
    </row>
    <row r="31" spans="1:15" ht="44.25" customHeight="1">
      <c r="A31" s="170"/>
      <c r="B31" s="172"/>
      <c r="C31" s="175"/>
      <c r="D31" s="274"/>
      <c r="E31" s="18" t="s">
        <v>33</v>
      </c>
      <c r="F31" s="70">
        <v>0</v>
      </c>
      <c r="G31" s="30"/>
      <c r="H31" s="30"/>
      <c r="I31" s="30"/>
      <c r="J31" s="30"/>
      <c r="K31" s="30"/>
      <c r="L31" s="30"/>
      <c r="M31" s="30"/>
      <c r="N31" s="30"/>
      <c r="O31" s="177"/>
    </row>
    <row r="32" spans="1:15" ht="25.5">
      <c r="A32" s="170"/>
      <c r="B32" s="172"/>
      <c r="C32" s="175"/>
      <c r="D32" s="274"/>
      <c r="E32" s="16" t="s">
        <v>34</v>
      </c>
      <c r="F32" s="70">
        <v>238</v>
      </c>
      <c r="G32" s="30">
        <v>28</v>
      </c>
      <c r="H32" s="30">
        <f>G32/F32*100</f>
        <v>11.76470588235294</v>
      </c>
      <c r="I32" s="30">
        <f>G32+25</f>
        <v>53</v>
      </c>
      <c r="J32" s="30">
        <f>I32/F32*100</f>
        <v>22.268907563025213</v>
      </c>
      <c r="K32" s="30"/>
      <c r="L32" s="30"/>
      <c r="M32" s="30"/>
      <c r="N32" s="30"/>
      <c r="O32" s="177"/>
    </row>
    <row r="33" spans="1:15" ht="30" customHeight="1">
      <c r="A33" s="170"/>
      <c r="B33" s="173"/>
      <c r="C33" s="175"/>
      <c r="D33" s="274"/>
      <c r="E33" s="17" t="s">
        <v>35</v>
      </c>
      <c r="F33" s="83">
        <v>0</v>
      </c>
      <c r="G33" s="31"/>
      <c r="H33" s="31"/>
      <c r="I33" s="31"/>
      <c r="J33" s="31"/>
      <c r="K33" s="31"/>
      <c r="L33" s="31"/>
      <c r="M33" s="31"/>
      <c r="N33" s="31"/>
      <c r="O33" s="177"/>
    </row>
    <row r="34" spans="1:15" s="115" customFormat="1" ht="27" customHeight="1">
      <c r="A34" s="382" t="s">
        <v>272</v>
      </c>
      <c r="B34" s="383"/>
      <c r="C34" s="383"/>
      <c r="D34" s="383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4"/>
    </row>
    <row r="35" spans="1:15" s="115" customFormat="1" ht="52.5" customHeight="1">
      <c r="A35" s="382" t="s">
        <v>289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4"/>
    </row>
    <row r="36" spans="1:15" ht="12.75" customHeight="1">
      <c r="A36" s="207" t="s">
        <v>114</v>
      </c>
      <c r="B36" s="208" t="s">
        <v>247</v>
      </c>
      <c r="C36" s="175" t="s">
        <v>82</v>
      </c>
      <c r="D36" s="274" t="s">
        <v>291</v>
      </c>
      <c r="E36" s="96" t="s">
        <v>30</v>
      </c>
      <c r="F36" s="97">
        <f t="shared" ref="F36:N36" si="2">F38+F39+F40+F41+F42</f>
        <v>126</v>
      </c>
      <c r="G36" s="98">
        <f t="shared" si="2"/>
        <v>39</v>
      </c>
      <c r="H36" s="98">
        <f t="shared" si="2"/>
        <v>30.952380952380953</v>
      </c>
      <c r="I36" s="98">
        <f t="shared" si="2"/>
        <v>77.499979999999994</v>
      </c>
      <c r="J36" s="98">
        <f t="shared" si="2"/>
        <v>61.50792063492063</v>
      </c>
      <c r="K36" s="98">
        <f t="shared" si="2"/>
        <v>0</v>
      </c>
      <c r="L36" s="98">
        <f t="shared" si="2"/>
        <v>0</v>
      </c>
      <c r="M36" s="98">
        <f t="shared" si="2"/>
        <v>0</v>
      </c>
      <c r="N36" s="98">
        <f t="shared" si="2"/>
        <v>0</v>
      </c>
      <c r="O36" s="209"/>
    </row>
    <row r="37" spans="1:15" ht="18.75" customHeight="1">
      <c r="A37" s="170"/>
      <c r="B37" s="172"/>
      <c r="C37" s="175"/>
      <c r="D37" s="274"/>
      <c r="E37" s="15" t="s">
        <v>23</v>
      </c>
      <c r="F37" s="82"/>
      <c r="G37" s="38"/>
      <c r="H37" s="38"/>
      <c r="I37" s="38"/>
      <c r="J37" s="38"/>
      <c r="K37" s="38"/>
      <c r="L37" s="38"/>
      <c r="M37" s="38"/>
      <c r="N37" s="38"/>
      <c r="O37" s="210"/>
    </row>
    <row r="38" spans="1:15" ht="25.5">
      <c r="A38" s="170"/>
      <c r="B38" s="172"/>
      <c r="C38" s="175"/>
      <c r="D38" s="274"/>
      <c r="E38" s="16" t="s">
        <v>31</v>
      </c>
      <c r="F38" s="70">
        <v>0</v>
      </c>
      <c r="G38" s="30"/>
      <c r="H38" s="30"/>
      <c r="I38" s="30"/>
      <c r="J38" s="30"/>
      <c r="K38" s="30"/>
      <c r="L38" s="30"/>
      <c r="M38" s="30"/>
      <c r="N38" s="30"/>
      <c r="O38" s="210"/>
    </row>
    <row r="39" spans="1:15" ht="38.25">
      <c r="A39" s="170"/>
      <c r="B39" s="172"/>
      <c r="C39" s="175"/>
      <c r="D39" s="274"/>
      <c r="E39" s="17" t="s">
        <v>32</v>
      </c>
      <c r="F39" s="70">
        <v>0</v>
      </c>
      <c r="G39" s="30"/>
      <c r="H39" s="30"/>
      <c r="I39" s="30"/>
      <c r="J39" s="30"/>
      <c r="K39" s="30"/>
      <c r="L39" s="30"/>
      <c r="M39" s="30"/>
      <c r="N39" s="30"/>
      <c r="O39" s="210"/>
    </row>
    <row r="40" spans="1:15" ht="42" customHeight="1">
      <c r="A40" s="170"/>
      <c r="B40" s="172"/>
      <c r="C40" s="175"/>
      <c r="D40" s="274"/>
      <c r="E40" s="18" t="s">
        <v>33</v>
      </c>
      <c r="F40" s="70">
        <v>0</v>
      </c>
      <c r="G40" s="30"/>
      <c r="H40" s="30"/>
      <c r="I40" s="30"/>
      <c r="J40" s="30"/>
      <c r="K40" s="30"/>
      <c r="L40" s="30"/>
      <c r="M40" s="30"/>
      <c r="N40" s="30"/>
      <c r="O40" s="210"/>
    </row>
    <row r="41" spans="1:15" ht="25.5">
      <c r="A41" s="170"/>
      <c r="B41" s="172"/>
      <c r="C41" s="175"/>
      <c r="D41" s="274"/>
      <c r="E41" s="16" t="s">
        <v>34</v>
      </c>
      <c r="F41" s="70">
        <v>126</v>
      </c>
      <c r="G41" s="30">
        <v>39</v>
      </c>
      <c r="H41" s="30">
        <f>G41/F41*100</f>
        <v>30.952380952380953</v>
      </c>
      <c r="I41" s="30">
        <f>G41+38.49998</f>
        <v>77.499979999999994</v>
      </c>
      <c r="J41" s="30">
        <f>I41/F41*100</f>
        <v>61.50792063492063</v>
      </c>
      <c r="K41" s="30"/>
      <c r="L41" s="30"/>
      <c r="M41" s="30"/>
      <c r="N41" s="30"/>
      <c r="O41" s="210"/>
    </row>
    <row r="42" spans="1:15" ht="29.25" customHeight="1">
      <c r="A42" s="170"/>
      <c r="B42" s="173"/>
      <c r="C42" s="175"/>
      <c r="D42" s="274"/>
      <c r="E42" s="17" t="s">
        <v>35</v>
      </c>
      <c r="F42" s="83">
        <v>0</v>
      </c>
      <c r="G42" s="31"/>
      <c r="H42" s="31"/>
      <c r="I42" s="31"/>
      <c r="J42" s="31"/>
      <c r="K42" s="31"/>
      <c r="L42" s="31"/>
      <c r="M42" s="31"/>
      <c r="N42" s="31"/>
      <c r="O42" s="211"/>
    </row>
    <row r="43" spans="1:15" ht="37.5" customHeight="1">
      <c r="A43" s="352" t="s">
        <v>274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80"/>
    </row>
    <row r="44" spans="1:15" ht="54" customHeight="1">
      <c r="A44" s="352" t="s">
        <v>292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80"/>
    </row>
    <row r="45" spans="1:15" ht="12.75" customHeight="1">
      <c r="A45" s="169" t="s">
        <v>115</v>
      </c>
      <c r="B45" s="171" t="s">
        <v>52</v>
      </c>
      <c r="C45" s="174" t="s">
        <v>3</v>
      </c>
      <c r="D45" s="273" t="s">
        <v>84</v>
      </c>
      <c r="E45" s="14" t="s">
        <v>30</v>
      </c>
      <c r="F45" s="70">
        <f t="shared" ref="F45:N45" si="3">F47+F48+F49+F50+F51</f>
        <v>80</v>
      </c>
      <c r="G45" s="30">
        <f t="shared" si="3"/>
        <v>0</v>
      </c>
      <c r="H45" s="30">
        <f t="shared" si="3"/>
        <v>0</v>
      </c>
      <c r="I45" s="30">
        <f t="shared" si="3"/>
        <v>0</v>
      </c>
      <c r="J45" s="30">
        <f t="shared" si="3"/>
        <v>0</v>
      </c>
      <c r="K45" s="30">
        <f t="shared" si="3"/>
        <v>0</v>
      </c>
      <c r="L45" s="30">
        <f t="shared" si="3"/>
        <v>0</v>
      </c>
      <c r="M45" s="30">
        <f t="shared" si="3"/>
        <v>0</v>
      </c>
      <c r="N45" s="30">
        <f t="shared" si="3"/>
        <v>0</v>
      </c>
      <c r="O45" s="202" t="s">
        <v>1</v>
      </c>
    </row>
    <row r="46" spans="1:15" ht="18.75" customHeight="1">
      <c r="A46" s="170"/>
      <c r="B46" s="172"/>
      <c r="C46" s="175"/>
      <c r="D46" s="274"/>
      <c r="E46" s="15" t="s">
        <v>23</v>
      </c>
      <c r="F46" s="82"/>
      <c r="G46" s="38"/>
      <c r="H46" s="38"/>
      <c r="I46" s="38"/>
      <c r="J46" s="38"/>
      <c r="K46" s="38"/>
      <c r="L46" s="38"/>
      <c r="M46" s="38"/>
      <c r="N46" s="38"/>
      <c r="O46" s="203"/>
    </row>
    <row r="47" spans="1:15" ht="25.5">
      <c r="A47" s="170"/>
      <c r="B47" s="172"/>
      <c r="C47" s="175"/>
      <c r="D47" s="274"/>
      <c r="E47" s="16" t="s">
        <v>31</v>
      </c>
      <c r="F47" s="70">
        <v>0</v>
      </c>
      <c r="G47" s="30"/>
      <c r="H47" s="30"/>
      <c r="I47" s="30"/>
      <c r="J47" s="30"/>
      <c r="K47" s="30"/>
      <c r="L47" s="30"/>
      <c r="M47" s="30"/>
      <c r="N47" s="30"/>
      <c r="O47" s="203"/>
    </row>
    <row r="48" spans="1:15" ht="38.25">
      <c r="A48" s="170"/>
      <c r="B48" s="172"/>
      <c r="C48" s="175"/>
      <c r="D48" s="274"/>
      <c r="E48" s="17" t="s">
        <v>32</v>
      </c>
      <c r="F48" s="70">
        <v>0</v>
      </c>
      <c r="G48" s="30"/>
      <c r="H48" s="30"/>
      <c r="I48" s="30"/>
      <c r="J48" s="30"/>
      <c r="K48" s="30"/>
      <c r="L48" s="30"/>
      <c r="M48" s="30"/>
      <c r="N48" s="30"/>
      <c r="O48" s="203"/>
    </row>
    <row r="49" spans="1:15" ht="40.5" customHeight="1">
      <c r="A49" s="170"/>
      <c r="B49" s="172"/>
      <c r="C49" s="175"/>
      <c r="D49" s="274"/>
      <c r="E49" s="18" t="s">
        <v>33</v>
      </c>
      <c r="F49" s="70">
        <v>0</v>
      </c>
      <c r="G49" s="30"/>
      <c r="H49" s="30"/>
      <c r="I49" s="30"/>
      <c r="J49" s="30"/>
      <c r="K49" s="30"/>
      <c r="L49" s="30"/>
      <c r="M49" s="30"/>
      <c r="N49" s="30"/>
      <c r="O49" s="203"/>
    </row>
    <row r="50" spans="1:15" ht="25.5">
      <c r="A50" s="170"/>
      <c r="B50" s="172"/>
      <c r="C50" s="175"/>
      <c r="D50" s="274"/>
      <c r="E50" s="16" t="s">
        <v>34</v>
      </c>
      <c r="F50" s="70">
        <v>80</v>
      </c>
      <c r="G50" s="30">
        <v>0</v>
      </c>
      <c r="H50" s="30">
        <f>G50/F50*100</f>
        <v>0</v>
      </c>
      <c r="I50" s="30">
        <f>G50+0</f>
        <v>0</v>
      </c>
      <c r="J50" s="30">
        <f>I50/F50*100</f>
        <v>0</v>
      </c>
      <c r="K50" s="30"/>
      <c r="L50" s="30"/>
      <c r="M50" s="30"/>
      <c r="N50" s="30"/>
      <c r="O50" s="203"/>
    </row>
    <row r="51" spans="1:15" ht="28.5" customHeight="1">
      <c r="A51" s="170"/>
      <c r="B51" s="173"/>
      <c r="C51" s="175"/>
      <c r="D51" s="275"/>
      <c r="E51" s="17" t="s">
        <v>35</v>
      </c>
      <c r="F51" s="83">
        <v>0</v>
      </c>
      <c r="G51" s="31"/>
      <c r="H51" s="31"/>
      <c r="I51" s="31"/>
      <c r="J51" s="31"/>
      <c r="K51" s="31"/>
      <c r="L51" s="31"/>
      <c r="M51" s="31"/>
      <c r="N51" s="31"/>
      <c r="O51" s="203"/>
    </row>
    <row r="52" spans="1:15" ht="12" customHeight="1">
      <c r="A52" s="352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80"/>
    </row>
    <row r="53" spans="1:15" ht="24" customHeight="1">
      <c r="A53" s="169" t="s">
        <v>116</v>
      </c>
      <c r="B53" s="171" t="s">
        <v>248</v>
      </c>
      <c r="C53" s="174" t="s">
        <v>3</v>
      </c>
      <c r="D53" s="273" t="s">
        <v>84</v>
      </c>
      <c r="E53" s="14" t="s">
        <v>30</v>
      </c>
      <c r="F53" s="70">
        <f t="shared" ref="F53:N53" si="4">F55+F56+F57+F58+F59</f>
        <v>80</v>
      </c>
      <c r="G53" s="30">
        <f t="shared" si="4"/>
        <v>0</v>
      </c>
      <c r="H53" s="30">
        <f t="shared" si="4"/>
        <v>0</v>
      </c>
      <c r="I53" s="30">
        <f t="shared" si="4"/>
        <v>0</v>
      </c>
      <c r="J53" s="30">
        <f t="shared" si="4"/>
        <v>0</v>
      </c>
      <c r="K53" s="30">
        <f t="shared" si="4"/>
        <v>0</v>
      </c>
      <c r="L53" s="30">
        <f t="shared" si="4"/>
        <v>0</v>
      </c>
      <c r="M53" s="30">
        <f t="shared" si="4"/>
        <v>0</v>
      </c>
      <c r="N53" s="30">
        <f t="shared" si="4"/>
        <v>0</v>
      </c>
      <c r="O53" s="233" t="s">
        <v>1</v>
      </c>
    </row>
    <row r="54" spans="1:15" ht="20.25" customHeight="1">
      <c r="A54" s="170"/>
      <c r="B54" s="172"/>
      <c r="C54" s="175"/>
      <c r="D54" s="274"/>
      <c r="E54" s="15" t="s">
        <v>23</v>
      </c>
      <c r="F54" s="82"/>
      <c r="G54" s="38"/>
      <c r="H54" s="38"/>
      <c r="I54" s="38"/>
      <c r="J54" s="38"/>
      <c r="K54" s="38"/>
      <c r="L54" s="38"/>
      <c r="M54" s="38"/>
      <c r="N54" s="38"/>
      <c r="O54" s="234"/>
    </row>
    <row r="55" spans="1:15" ht="33" customHeight="1">
      <c r="A55" s="170"/>
      <c r="B55" s="172"/>
      <c r="C55" s="175"/>
      <c r="D55" s="274"/>
      <c r="E55" s="16" t="s">
        <v>31</v>
      </c>
      <c r="F55" s="70">
        <v>0</v>
      </c>
      <c r="G55" s="30"/>
      <c r="H55" s="30"/>
      <c r="I55" s="30"/>
      <c r="J55" s="30"/>
      <c r="K55" s="30"/>
      <c r="L55" s="30"/>
      <c r="M55" s="30"/>
      <c r="N55" s="30"/>
      <c r="O55" s="234"/>
    </row>
    <row r="56" spans="1:15" ht="38.25">
      <c r="A56" s="170"/>
      <c r="B56" s="172"/>
      <c r="C56" s="175"/>
      <c r="D56" s="274"/>
      <c r="E56" s="17" t="s">
        <v>32</v>
      </c>
      <c r="F56" s="70">
        <v>0</v>
      </c>
      <c r="G56" s="30"/>
      <c r="H56" s="30"/>
      <c r="I56" s="30"/>
      <c r="J56" s="30"/>
      <c r="K56" s="30"/>
      <c r="L56" s="30"/>
      <c r="M56" s="30"/>
      <c r="N56" s="30"/>
      <c r="O56" s="234"/>
    </row>
    <row r="57" spans="1:15" ht="40.5" customHeight="1">
      <c r="A57" s="170"/>
      <c r="B57" s="172"/>
      <c r="C57" s="175"/>
      <c r="D57" s="274"/>
      <c r="E57" s="18" t="s">
        <v>33</v>
      </c>
      <c r="F57" s="70">
        <v>0</v>
      </c>
      <c r="G57" s="30"/>
      <c r="H57" s="30"/>
      <c r="I57" s="30"/>
      <c r="J57" s="30"/>
      <c r="K57" s="30"/>
      <c r="L57" s="30"/>
      <c r="M57" s="30"/>
      <c r="N57" s="30"/>
      <c r="O57" s="234"/>
    </row>
    <row r="58" spans="1:15" ht="25.5">
      <c r="A58" s="170"/>
      <c r="B58" s="172"/>
      <c r="C58" s="175"/>
      <c r="D58" s="274"/>
      <c r="E58" s="16" t="s">
        <v>34</v>
      </c>
      <c r="F58" s="70">
        <v>80</v>
      </c>
      <c r="G58" s="30">
        <v>0</v>
      </c>
      <c r="H58" s="30">
        <f>G58/F58*100</f>
        <v>0</v>
      </c>
      <c r="I58" s="30">
        <f>G58+0</f>
        <v>0</v>
      </c>
      <c r="J58" s="30">
        <f>I58/F58*100</f>
        <v>0</v>
      </c>
      <c r="K58" s="30"/>
      <c r="L58" s="30"/>
      <c r="M58" s="30"/>
      <c r="N58" s="30"/>
      <c r="O58" s="234"/>
    </row>
    <row r="59" spans="1:15" ht="36" customHeight="1">
      <c r="A59" s="186"/>
      <c r="B59" s="173"/>
      <c r="C59" s="215"/>
      <c r="D59" s="275"/>
      <c r="E59" s="18" t="s">
        <v>35</v>
      </c>
      <c r="F59" s="70">
        <v>0</v>
      </c>
      <c r="G59" s="30"/>
      <c r="H59" s="30"/>
      <c r="I59" s="30"/>
      <c r="J59" s="30"/>
      <c r="K59" s="30"/>
      <c r="L59" s="30"/>
      <c r="M59" s="30"/>
      <c r="N59" s="30"/>
      <c r="O59" s="235"/>
    </row>
    <row r="60" spans="1:15" ht="12.75" customHeight="1">
      <c r="A60" s="212"/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4"/>
    </row>
    <row r="61" spans="1:15" ht="38.25">
      <c r="A61" s="258" t="s">
        <v>36</v>
      </c>
      <c r="B61" s="259"/>
      <c r="C61" s="259"/>
      <c r="D61" s="260"/>
      <c r="E61" s="19" t="s">
        <v>37</v>
      </c>
      <c r="F61" s="83">
        <f>F63+F64+F65+F66+F67</f>
        <v>524</v>
      </c>
      <c r="G61" s="83">
        <f>G63+G64+G65+G66+G67</f>
        <v>67</v>
      </c>
      <c r="H61" s="31">
        <f>G61/F61*100</f>
        <v>12.786259541984732</v>
      </c>
      <c r="I61" s="83">
        <f>I63+I64+I65+I66+I67</f>
        <v>130.49997999999999</v>
      </c>
      <c r="J61" s="31">
        <f>I61/F61*100</f>
        <v>24.904576335877863</v>
      </c>
      <c r="K61" s="83">
        <f>K63+K64+K65+K66+K67</f>
        <v>0</v>
      </c>
      <c r="L61" s="31">
        <f>K61/F61*100</f>
        <v>0</v>
      </c>
      <c r="M61" s="83">
        <f>M63+M64+M65+M66+M67</f>
        <v>0</v>
      </c>
      <c r="N61" s="31">
        <f>M61/F61*100</f>
        <v>0</v>
      </c>
      <c r="O61" s="267"/>
    </row>
    <row r="62" spans="1:15">
      <c r="A62" s="261"/>
      <c r="B62" s="262"/>
      <c r="C62" s="262"/>
      <c r="D62" s="263"/>
      <c r="E62" s="20" t="s">
        <v>23</v>
      </c>
      <c r="F62" s="84"/>
      <c r="G62" s="39"/>
      <c r="H62" s="40"/>
      <c r="I62" s="39"/>
      <c r="J62" s="39"/>
      <c r="K62" s="39"/>
      <c r="L62" s="39"/>
      <c r="M62" s="39"/>
      <c r="N62" s="40"/>
      <c r="O62" s="268"/>
    </row>
    <row r="63" spans="1:15" ht="25.5">
      <c r="A63" s="261"/>
      <c r="B63" s="262"/>
      <c r="C63" s="262"/>
      <c r="D63" s="263"/>
      <c r="E63" s="21" t="s">
        <v>31</v>
      </c>
      <c r="F63" s="70">
        <f>F29+F38+F47</f>
        <v>0</v>
      </c>
      <c r="G63" s="35"/>
      <c r="H63" s="37"/>
      <c r="I63" s="35"/>
      <c r="J63" s="37"/>
      <c r="K63" s="35"/>
      <c r="L63" s="37"/>
      <c r="M63" s="35"/>
      <c r="N63" s="37"/>
      <c r="O63" s="268"/>
    </row>
    <row r="64" spans="1:15" ht="38.25">
      <c r="A64" s="261"/>
      <c r="B64" s="262"/>
      <c r="C64" s="262"/>
      <c r="D64" s="263"/>
      <c r="E64" s="141" t="s">
        <v>32</v>
      </c>
      <c r="F64" s="70">
        <f>F30+F39+F48</f>
        <v>0</v>
      </c>
      <c r="G64" s="41"/>
      <c r="H64" s="42"/>
      <c r="I64" s="41"/>
      <c r="J64" s="43"/>
      <c r="K64" s="41"/>
      <c r="L64" s="43"/>
      <c r="M64" s="41"/>
      <c r="N64" s="43"/>
      <c r="O64" s="268"/>
    </row>
    <row r="65" spans="1:15" ht="38.25">
      <c r="A65" s="261"/>
      <c r="B65" s="262"/>
      <c r="C65" s="262"/>
      <c r="D65" s="263"/>
      <c r="E65" s="140" t="s">
        <v>33</v>
      </c>
      <c r="F65" s="70">
        <f>F31+F40+F49</f>
        <v>0</v>
      </c>
      <c r="G65" s="44"/>
      <c r="H65" s="44"/>
      <c r="I65" s="44"/>
      <c r="J65" s="44"/>
      <c r="K65" s="44"/>
      <c r="L65" s="44"/>
      <c r="M65" s="44"/>
      <c r="N65" s="44"/>
      <c r="O65" s="268"/>
    </row>
    <row r="66" spans="1:15" ht="25.5">
      <c r="A66" s="261"/>
      <c r="B66" s="262"/>
      <c r="C66" s="262"/>
      <c r="D66" s="263"/>
      <c r="E66" s="21" t="s">
        <v>34</v>
      </c>
      <c r="F66" s="70">
        <f>F27+F36+F45+F53</f>
        <v>524</v>
      </c>
      <c r="G66" s="33">
        <f>G32+G41+G50+G58</f>
        <v>67</v>
      </c>
      <c r="H66" s="34">
        <f>G66/F66*100</f>
        <v>12.786259541984732</v>
      </c>
      <c r="I66" s="33">
        <f>I32+I41+I50+I58</f>
        <v>130.49997999999999</v>
      </c>
      <c r="J66" s="34">
        <f>I66/F66*100</f>
        <v>24.904576335877863</v>
      </c>
      <c r="K66" s="33"/>
      <c r="L66" s="34"/>
      <c r="M66" s="33"/>
      <c r="N66" s="34"/>
      <c r="O66" s="268"/>
    </row>
    <row r="67" spans="1:15" ht="25.5">
      <c r="A67" s="264"/>
      <c r="B67" s="265"/>
      <c r="C67" s="265"/>
      <c r="D67" s="266"/>
      <c r="E67" s="140" t="s">
        <v>35</v>
      </c>
      <c r="F67" s="70">
        <f>F33+F42+F51</f>
        <v>0</v>
      </c>
      <c r="G67" s="36"/>
      <c r="H67" s="45"/>
      <c r="I67" s="46"/>
      <c r="J67" s="37"/>
      <c r="K67" s="36"/>
      <c r="L67" s="37"/>
      <c r="M67" s="36"/>
      <c r="N67" s="37"/>
      <c r="O67" s="269"/>
    </row>
    <row r="68" spans="1:15" ht="16.5" customHeight="1">
      <c r="A68" s="182" t="s">
        <v>124</v>
      </c>
      <c r="B68" s="183"/>
      <c r="C68" s="183"/>
      <c r="D68" s="183"/>
      <c r="E68" s="183"/>
      <c r="F68" s="183"/>
      <c r="G68" s="270"/>
      <c r="H68" s="270"/>
      <c r="I68" s="270"/>
      <c r="J68" s="270"/>
      <c r="K68" s="270"/>
      <c r="L68" s="270"/>
      <c r="M68" s="270"/>
      <c r="N68" s="270"/>
      <c r="O68" s="271"/>
    </row>
    <row r="69" spans="1:15" ht="17.25" customHeight="1">
      <c r="A69" s="182" t="s">
        <v>128</v>
      </c>
      <c r="B69" s="183"/>
      <c r="C69" s="183"/>
      <c r="D69" s="183"/>
      <c r="E69" s="183"/>
      <c r="F69" s="183"/>
      <c r="G69" s="184"/>
      <c r="H69" s="184"/>
      <c r="I69" s="184"/>
      <c r="J69" s="184"/>
      <c r="K69" s="184"/>
      <c r="L69" s="184"/>
      <c r="M69" s="184"/>
      <c r="N69" s="272"/>
      <c r="O69" s="185"/>
    </row>
    <row r="70" spans="1:15" ht="12.75" customHeight="1">
      <c r="A70" s="169" t="s">
        <v>38</v>
      </c>
      <c r="B70" s="187" t="s">
        <v>131</v>
      </c>
      <c r="C70" s="188"/>
      <c r="D70" s="189"/>
      <c r="E70" s="14" t="s">
        <v>30</v>
      </c>
      <c r="F70" s="70">
        <f t="shared" ref="F70:N70" si="5">F72+F73+F74+F75+F76</f>
        <v>851.12</v>
      </c>
      <c r="G70" s="30">
        <f t="shared" si="5"/>
        <v>39</v>
      </c>
      <c r="H70" s="30">
        <f t="shared" si="5"/>
        <v>4.5821975749600528</v>
      </c>
      <c r="I70" s="30">
        <f t="shared" si="5"/>
        <v>165.26</v>
      </c>
      <c r="J70" s="30">
        <f t="shared" si="5"/>
        <v>19.416768493279442</v>
      </c>
      <c r="K70" s="30">
        <f t="shared" si="5"/>
        <v>0</v>
      </c>
      <c r="L70" s="30">
        <f t="shared" si="5"/>
        <v>0</v>
      </c>
      <c r="M70" s="30">
        <f t="shared" si="5"/>
        <v>0</v>
      </c>
      <c r="N70" s="30">
        <f t="shared" si="5"/>
        <v>0</v>
      </c>
      <c r="O70" s="196"/>
    </row>
    <row r="71" spans="1:15" ht="21" customHeight="1">
      <c r="A71" s="170"/>
      <c r="B71" s="190"/>
      <c r="C71" s="191"/>
      <c r="D71" s="192"/>
      <c r="E71" s="15" t="s">
        <v>23</v>
      </c>
      <c r="F71" s="82"/>
      <c r="G71" s="38"/>
      <c r="H71" s="38"/>
      <c r="I71" s="38"/>
      <c r="J71" s="38"/>
      <c r="K71" s="38"/>
      <c r="L71" s="38"/>
      <c r="M71" s="38"/>
      <c r="N71" s="38"/>
      <c r="O71" s="197"/>
    </row>
    <row r="72" spans="1:15" ht="25.5">
      <c r="A72" s="170"/>
      <c r="B72" s="190"/>
      <c r="C72" s="191"/>
      <c r="D72" s="192"/>
      <c r="E72" s="16" t="s">
        <v>31</v>
      </c>
      <c r="F72" s="70">
        <v>0</v>
      </c>
      <c r="G72" s="30"/>
      <c r="H72" s="30"/>
      <c r="I72" s="30"/>
      <c r="J72" s="30"/>
      <c r="K72" s="30"/>
      <c r="L72" s="30"/>
      <c r="M72" s="30"/>
      <c r="N72" s="30"/>
      <c r="O72" s="197"/>
    </row>
    <row r="73" spans="1:15" ht="38.25">
      <c r="A73" s="170"/>
      <c r="B73" s="190"/>
      <c r="C73" s="191"/>
      <c r="D73" s="192"/>
      <c r="E73" s="17" t="s">
        <v>32</v>
      </c>
      <c r="F73" s="70">
        <v>0</v>
      </c>
      <c r="G73" s="30"/>
      <c r="H73" s="30"/>
      <c r="I73" s="30"/>
      <c r="J73" s="30"/>
      <c r="K73" s="30"/>
      <c r="L73" s="30"/>
      <c r="M73" s="30"/>
      <c r="N73" s="30"/>
      <c r="O73" s="197"/>
    </row>
    <row r="74" spans="1:15" ht="44.25" customHeight="1">
      <c r="A74" s="170"/>
      <c r="B74" s="190"/>
      <c r="C74" s="191"/>
      <c r="D74" s="192"/>
      <c r="E74" s="18" t="s">
        <v>33</v>
      </c>
      <c r="F74" s="70">
        <v>0</v>
      </c>
      <c r="G74" s="30"/>
      <c r="H74" s="30"/>
      <c r="I74" s="30"/>
      <c r="J74" s="30"/>
      <c r="K74" s="30"/>
      <c r="L74" s="30"/>
      <c r="M74" s="30"/>
      <c r="N74" s="30"/>
      <c r="O74" s="197"/>
    </row>
    <row r="75" spans="1:15" ht="25.5">
      <c r="A75" s="170"/>
      <c r="B75" s="190"/>
      <c r="C75" s="191"/>
      <c r="D75" s="192"/>
      <c r="E75" s="16" t="s">
        <v>34</v>
      </c>
      <c r="F75" s="70">
        <f>F82</f>
        <v>851.12</v>
      </c>
      <c r="G75" s="30">
        <f>G82</f>
        <v>39</v>
      </c>
      <c r="H75" s="58">
        <f>G75/F75*100</f>
        <v>4.5821975749600528</v>
      </c>
      <c r="I75" s="30">
        <f>I82</f>
        <v>165.26</v>
      </c>
      <c r="J75" s="58">
        <f>I75/F75*100</f>
        <v>19.416768493279442</v>
      </c>
      <c r="K75" s="30"/>
      <c r="L75" s="58"/>
      <c r="M75" s="62"/>
      <c r="N75" s="63"/>
      <c r="O75" s="197"/>
    </row>
    <row r="76" spans="1:15" ht="30" customHeight="1">
      <c r="A76" s="186"/>
      <c r="B76" s="193"/>
      <c r="C76" s="194"/>
      <c r="D76" s="195"/>
      <c r="E76" s="18" t="s">
        <v>35</v>
      </c>
      <c r="F76" s="70">
        <v>0</v>
      </c>
      <c r="G76" s="30"/>
      <c r="H76" s="30"/>
      <c r="I76" s="30"/>
      <c r="J76" s="30"/>
      <c r="K76" s="30"/>
      <c r="L76" s="30"/>
      <c r="M76" s="30"/>
      <c r="N76" s="30"/>
      <c r="O76" s="198"/>
    </row>
    <row r="77" spans="1:15" ht="12.75" customHeight="1">
      <c r="A77" s="169" t="s">
        <v>125</v>
      </c>
      <c r="B77" s="222" t="s">
        <v>254</v>
      </c>
      <c r="C77" s="174" t="s">
        <v>82</v>
      </c>
      <c r="D77" s="273" t="s">
        <v>293</v>
      </c>
      <c r="E77" s="22" t="s">
        <v>30</v>
      </c>
      <c r="F77" s="85">
        <f t="shared" ref="F77:N77" si="6">F79+F80+F81+F82+F83</f>
        <v>851.12</v>
      </c>
      <c r="G77" s="47">
        <f t="shared" si="6"/>
        <v>39</v>
      </c>
      <c r="H77" s="47">
        <f t="shared" si="6"/>
        <v>4.5821975749600528</v>
      </c>
      <c r="I77" s="47">
        <f t="shared" si="6"/>
        <v>165.26</v>
      </c>
      <c r="J77" s="47">
        <f t="shared" si="6"/>
        <v>19.416768493279442</v>
      </c>
      <c r="K77" s="47">
        <f t="shared" si="6"/>
        <v>0</v>
      </c>
      <c r="L77" s="47">
        <f t="shared" si="6"/>
        <v>0</v>
      </c>
      <c r="M77" s="47">
        <f t="shared" si="6"/>
        <v>0</v>
      </c>
      <c r="N77" s="47">
        <f t="shared" si="6"/>
        <v>0</v>
      </c>
      <c r="O77" s="250"/>
    </row>
    <row r="78" spans="1:15">
      <c r="A78" s="170"/>
      <c r="B78" s="223"/>
      <c r="C78" s="175"/>
      <c r="D78" s="274"/>
      <c r="E78" s="20" t="s">
        <v>23</v>
      </c>
      <c r="F78" s="84"/>
      <c r="G78" s="39"/>
      <c r="H78" s="39"/>
      <c r="I78" s="39"/>
      <c r="J78" s="39"/>
      <c r="K78" s="39"/>
      <c r="L78" s="39"/>
      <c r="M78" s="39"/>
      <c r="N78" s="40"/>
      <c r="O78" s="250"/>
    </row>
    <row r="79" spans="1:15" ht="25.5">
      <c r="A79" s="170"/>
      <c r="B79" s="223"/>
      <c r="C79" s="175"/>
      <c r="D79" s="274"/>
      <c r="E79" s="21" t="s">
        <v>31</v>
      </c>
      <c r="F79" s="70">
        <v>0</v>
      </c>
      <c r="G79" s="48"/>
      <c r="H79" s="49"/>
      <c r="I79" s="48"/>
      <c r="J79" s="49"/>
      <c r="K79" s="48"/>
      <c r="L79" s="49"/>
      <c r="M79" s="48"/>
      <c r="N79" s="49"/>
      <c r="O79" s="250"/>
    </row>
    <row r="80" spans="1:15" ht="38.25">
      <c r="A80" s="170"/>
      <c r="B80" s="223"/>
      <c r="C80" s="175"/>
      <c r="D80" s="274"/>
      <c r="E80" s="141" t="s">
        <v>32</v>
      </c>
      <c r="F80" s="70">
        <v>0</v>
      </c>
      <c r="G80" s="48"/>
      <c r="H80" s="49"/>
      <c r="I80" s="48"/>
      <c r="J80" s="49"/>
      <c r="K80" s="48"/>
      <c r="L80" s="49"/>
      <c r="M80" s="48"/>
      <c r="N80" s="49"/>
      <c r="O80" s="250"/>
    </row>
    <row r="81" spans="1:15" ht="38.25">
      <c r="A81" s="170"/>
      <c r="B81" s="223"/>
      <c r="C81" s="175"/>
      <c r="D81" s="274"/>
      <c r="E81" s="140" t="s">
        <v>33</v>
      </c>
      <c r="F81" s="70">
        <v>0</v>
      </c>
      <c r="G81" s="31"/>
      <c r="H81" s="32"/>
      <c r="I81" s="31"/>
      <c r="J81" s="32"/>
      <c r="K81" s="31"/>
      <c r="L81" s="32"/>
      <c r="M81" s="31"/>
      <c r="N81" s="32"/>
      <c r="O81" s="250"/>
    </row>
    <row r="82" spans="1:15" ht="25.5">
      <c r="A82" s="170"/>
      <c r="B82" s="223"/>
      <c r="C82" s="175"/>
      <c r="D82" s="274"/>
      <c r="E82" s="21" t="s">
        <v>34</v>
      </c>
      <c r="F82" s="70">
        <v>851.12</v>
      </c>
      <c r="G82" s="30">
        <v>39</v>
      </c>
      <c r="H82" s="30">
        <f>G82/F82*100</f>
        <v>4.5821975749600528</v>
      </c>
      <c r="I82" s="30">
        <f>G82+126.26</f>
        <v>165.26</v>
      </c>
      <c r="J82" s="30">
        <f>I82/F82*100</f>
        <v>19.416768493279442</v>
      </c>
      <c r="K82" s="30"/>
      <c r="L82" s="30"/>
      <c r="M82" s="70"/>
      <c r="N82" s="70"/>
      <c r="O82" s="250"/>
    </row>
    <row r="83" spans="1:15" ht="25.5">
      <c r="A83" s="170"/>
      <c r="B83" s="249"/>
      <c r="C83" s="175"/>
      <c r="D83" s="274"/>
      <c r="E83" s="141" t="s">
        <v>35</v>
      </c>
      <c r="F83" s="83">
        <v>0</v>
      </c>
      <c r="G83" s="61"/>
      <c r="H83" s="43"/>
      <c r="I83" s="61"/>
      <c r="J83" s="43"/>
      <c r="K83" s="61"/>
      <c r="L83" s="43"/>
      <c r="M83" s="61"/>
      <c r="N83" s="43"/>
      <c r="O83" s="251"/>
    </row>
    <row r="84" spans="1:15" ht="31.5" customHeight="1">
      <c r="A84" s="356" t="s">
        <v>275</v>
      </c>
      <c r="B84" s="357"/>
      <c r="C84" s="357"/>
      <c r="D84" s="357"/>
      <c r="E84" s="357"/>
      <c r="F84" s="357"/>
      <c r="G84" s="357"/>
      <c r="H84" s="357"/>
      <c r="I84" s="357"/>
      <c r="J84" s="357"/>
      <c r="K84" s="357"/>
      <c r="L84" s="357"/>
      <c r="M84" s="357"/>
      <c r="N84" s="357"/>
      <c r="O84" s="358"/>
    </row>
    <row r="85" spans="1:15" ht="31.5" customHeight="1">
      <c r="A85" s="416" t="s">
        <v>294</v>
      </c>
      <c r="B85" s="417"/>
      <c r="C85" s="417"/>
      <c r="D85" s="417"/>
      <c r="E85" s="417"/>
      <c r="F85" s="417"/>
      <c r="G85" s="417"/>
      <c r="H85" s="417"/>
      <c r="I85" s="417"/>
      <c r="J85" s="417"/>
      <c r="K85" s="417"/>
      <c r="L85" s="417"/>
      <c r="M85" s="417"/>
      <c r="N85" s="417"/>
      <c r="O85" s="418"/>
    </row>
    <row r="86" spans="1:15" ht="38.25">
      <c r="A86" s="419" t="s">
        <v>39</v>
      </c>
      <c r="B86" s="419"/>
      <c r="C86" s="261"/>
      <c r="D86" s="419"/>
      <c r="E86" s="145" t="s">
        <v>40</v>
      </c>
      <c r="F86" s="85">
        <f t="shared" ref="F86:N86" si="7">F88+F89+F90+F91+F92</f>
        <v>851.12</v>
      </c>
      <c r="G86" s="47">
        <f t="shared" si="7"/>
        <v>39</v>
      </c>
      <c r="H86" s="47">
        <f t="shared" si="7"/>
        <v>4.5821975749600528</v>
      </c>
      <c r="I86" s="47">
        <f t="shared" si="7"/>
        <v>165.26</v>
      </c>
      <c r="J86" s="47">
        <f t="shared" si="7"/>
        <v>19.416768493279442</v>
      </c>
      <c r="K86" s="47">
        <f t="shared" si="7"/>
        <v>0</v>
      </c>
      <c r="L86" s="47">
        <f t="shared" si="7"/>
        <v>0</v>
      </c>
      <c r="M86" s="47">
        <f t="shared" si="7"/>
        <v>0</v>
      </c>
      <c r="N86" s="47">
        <f t="shared" si="7"/>
        <v>0</v>
      </c>
      <c r="O86" s="235"/>
    </row>
    <row r="87" spans="1:15">
      <c r="A87" s="279"/>
      <c r="B87" s="279"/>
      <c r="C87" s="261"/>
      <c r="D87" s="279"/>
      <c r="E87" s="20" t="s">
        <v>23</v>
      </c>
      <c r="F87" s="84"/>
      <c r="G87" s="39"/>
      <c r="H87" s="39"/>
      <c r="I87" s="39"/>
      <c r="J87" s="39"/>
      <c r="K87" s="39"/>
      <c r="L87" s="39"/>
      <c r="M87" s="39"/>
      <c r="N87" s="40"/>
      <c r="O87" s="281"/>
    </row>
    <row r="88" spans="1:15" ht="25.5">
      <c r="A88" s="279"/>
      <c r="B88" s="279"/>
      <c r="C88" s="261"/>
      <c r="D88" s="279"/>
      <c r="E88" s="21" t="s">
        <v>31</v>
      </c>
      <c r="F88" s="70">
        <f>F79</f>
        <v>0</v>
      </c>
      <c r="G88" s="31"/>
      <c r="H88" s="32"/>
      <c r="I88" s="31"/>
      <c r="J88" s="32"/>
      <c r="K88" s="31"/>
      <c r="L88" s="32"/>
      <c r="M88" s="31"/>
      <c r="N88" s="32"/>
      <c r="O88" s="281"/>
    </row>
    <row r="89" spans="1:15" ht="38.25">
      <c r="A89" s="279"/>
      <c r="B89" s="279"/>
      <c r="C89" s="261"/>
      <c r="D89" s="279"/>
      <c r="E89" s="141" t="s">
        <v>32</v>
      </c>
      <c r="F89" s="70">
        <f>F80</f>
        <v>0</v>
      </c>
      <c r="G89" s="30"/>
      <c r="H89" s="30"/>
      <c r="I89" s="30"/>
      <c r="J89" s="30"/>
      <c r="K89" s="30"/>
      <c r="L89" s="30"/>
      <c r="M89" s="30"/>
      <c r="N89" s="30"/>
      <c r="O89" s="281"/>
    </row>
    <row r="90" spans="1:15" ht="38.25">
      <c r="A90" s="279"/>
      <c r="B90" s="279"/>
      <c r="C90" s="261"/>
      <c r="D90" s="279"/>
      <c r="E90" s="140" t="s">
        <v>33</v>
      </c>
      <c r="F90" s="70">
        <f>F81</f>
        <v>0</v>
      </c>
      <c r="G90" s="35"/>
      <c r="H90" s="37"/>
      <c r="I90" s="35"/>
      <c r="J90" s="37"/>
      <c r="K90" s="35"/>
      <c r="L90" s="37"/>
      <c r="M90" s="35"/>
      <c r="N90" s="37"/>
      <c r="O90" s="281"/>
    </row>
    <row r="91" spans="1:15" ht="25.5">
      <c r="A91" s="279"/>
      <c r="B91" s="279"/>
      <c r="C91" s="261"/>
      <c r="D91" s="279"/>
      <c r="E91" s="21" t="s">
        <v>34</v>
      </c>
      <c r="F91" s="70">
        <f>F82</f>
        <v>851.12</v>
      </c>
      <c r="G91" s="58">
        <f>G82</f>
        <v>39</v>
      </c>
      <c r="H91" s="58">
        <f>G91/F91*100</f>
        <v>4.5821975749600528</v>
      </c>
      <c r="I91" s="58">
        <f>I82</f>
        <v>165.26</v>
      </c>
      <c r="J91" s="58">
        <f>I91/F91*100</f>
        <v>19.416768493279442</v>
      </c>
      <c r="K91" s="58"/>
      <c r="L91" s="58"/>
      <c r="M91" s="58"/>
      <c r="N91" s="58"/>
      <c r="O91" s="281"/>
    </row>
    <row r="92" spans="1:15" ht="25.5">
      <c r="A92" s="280"/>
      <c r="B92" s="280"/>
      <c r="C92" s="261"/>
      <c r="D92" s="280"/>
      <c r="E92" s="141" t="s">
        <v>35</v>
      </c>
      <c r="F92" s="70">
        <f>F83</f>
        <v>0</v>
      </c>
      <c r="G92" s="41"/>
      <c r="H92" s="43"/>
      <c r="I92" s="41"/>
      <c r="J92" s="43"/>
      <c r="K92" s="41"/>
      <c r="L92" s="43"/>
      <c r="M92" s="41"/>
      <c r="N92" s="43"/>
      <c r="O92" s="281"/>
    </row>
    <row r="93" spans="1:15" ht="17.25" customHeight="1">
      <c r="A93" s="182" t="s">
        <v>127</v>
      </c>
      <c r="B93" s="183"/>
      <c r="C93" s="183"/>
      <c r="D93" s="183"/>
      <c r="E93" s="183"/>
      <c r="F93" s="183"/>
      <c r="G93" s="270"/>
      <c r="H93" s="270"/>
      <c r="I93" s="270"/>
      <c r="J93" s="270"/>
      <c r="K93" s="270"/>
      <c r="L93" s="270"/>
      <c r="M93" s="270"/>
      <c r="N93" s="270"/>
      <c r="O93" s="271"/>
    </row>
    <row r="94" spans="1:15" ht="18.75" customHeight="1">
      <c r="A94" s="182" t="s">
        <v>129</v>
      </c>
      <c r="B94" s="183"/>
      <c r="C94" s="183"/>
      <c r="D94" s="183"/>
      <c r="E94" s="183"/>
      <c r="F94" s="183"/>
      <c r="G94" s="184"/>
      <c r="H94" s="184"/>
      <c r="I94" s="184"/>
      <c r="J94" s="184"/>
      <c r="K94" s="184"/>
      <c r="L94" s="184"/>
      <c r="M94" s="184"/>
      <c r="N94" s="272"/>
      <c r="O94" s="185"/>
    </row>
    <row r="95" spans="1:15" ht="12.75" customHeight="1">
      <c r="A95" s="169" t="s">
        <v>132</v>
      </c>
      <c r="B95" s="187" t="s">
        <v>133</v>
      </c>
      <c r="C95" s="188"/>
      <c r="D95" s="189"/>
      <c r="E95" s="14" t="s">
        <v>30</v>
      </c>
      <c r="F95" s="70">
        <f t="shared" ref="F95:N95" si="8">F97+F98+F99+F100+F101</f>
        <v>3881.95</v>
      </c>
      <c r="G95" s="30">
        <f t="shared" si="8"/>
        <v>1174.05342</v>
      </c>
      <c r="H95" s="30">
        <f t="shared" si="8"/>
        <v>30.243908860237767</v>
      </c>
      <c r="I95" s="30">
        <f t="shared" si="8"/>
        <v>1976.8669500000001</v>
      </c>
      <c r="J95" s="30">
        <f t="shared" si="8"/>
        <v>50.924585581988438</v>
      </c>
      <c r="K95" s="30">
        <f t="shared" si="8"/>
        <v>0</v>
      </c>
      <c r="L95" s="30">
        <f t="shared" si="8"/>
        <v>0</v>
      </c>
      <c r="M95" s="30">
        <f t="shared" si="8"/>
        <v>0</v>
      </c>
      <c r="N95" s="30">
        <f t="shared" si="8"/>
        <v>0</v>
      </c>
      <c r="O95" s="196"/>
    </row>
    <row r="96" spans="1:15" ht="21" customHeight="1">
      <c r="A96" s="170"/>
      <c r="B96" s="190"/>
      <c r="C96" s="191"/>
      <c r="D96" s="192"/>
      <c r="E96" s="15" t="s">
        <v>23</v>
      </c>
      <c r="F96" s="82"/>
      <c r="G96" s="38"/>
      <c r="H96" s="38"/>
      <c r="I96" s="38"/>
      <c r="J96" s="38"/>
      <c r="K96" s="38"/>
      <c r="L96" s="38"/>
      <c r="M96" s="38"/>
      <c r="N96" s="38"/>
      <c r="O96" s="197"/>
    </row>
    <row r="97" spans="1:15" ht="25.5">
      <c r="A97" s="170"/>
      <c r="B97" s="190"/>
      <c r="C97" s="191"/>
      <c r="D97" s="192"/>
      <c r="E97" s="16" t="s">
        <v>31</v>
      </c>
      <c r="F97" s="70">
        <v>0</v>
      </c>
      <c r="G97" s="30"/>
      <c r="H97" s="30"/>
      <c r="I97" s="30"/>
      <c r="J97" s="30"/>
      <c r="K97" s="30"/>
      <c r="L97" s="30"/>
      <c r="M97" s="30"/>
      <c r="N97" s="30"/>
      <c r="O97" s="197"/>
    </row>
    <row r="98" spans="1:15" ht="38.25">
      <c r="A98" s="170"/>
      <c r="B98" s="190"/>
      <c r="C98" s="191"/>
      <c r="D98" s="192"/>
      <c r="E98" s="17" t="s">
        <v>32</v>
      </c>
      <c r="F98" s="70">
        <v>0</v>
      </c>
      <c r="G98" s="30"/>
      <c r="H98" s="30"/>
      <c r="I98" s="30"/>
      <c r="J98" s="30"/>
      <c r="K98" s="30"/>
      <c r="L98" s="30"/>
      <c r="M98" s="30"/>
      <c r="N98" s="30"/>
      <c r="O98" s="197"/>
    </row>
    <row r="99" spans="1:15" ht="44.25" customHeight="1">
      <c r="A99" s="170"/>
      <c r="B99" s="190"/>
      <c r="C99" s="191"/>
      <c r="D99" s="192"/>
      <c r="E99" s="18" t="s">
        <v>33</v>
      </c>
      <c r="F99" s="70">
        <v>0</v>
      </c>
      <c r="G99" s="30"/>
      <c r="H99" s="30"/>
      <c r="I99" s="30"/>
      <c r="J99" s="30"/>
      <c r="K99" s="30"/>
      <c r="L99" s="30"/>
      <c r="M99" s="30"/>
      <c r="N99" s="30"/>
      <c r="O99" s="197"/>
    </row>
    <row r="100" spans="1:15" ht="25.5">
      <c r="A100" s="170"/>
      <c r="B100" s="190"/>
      <c r="C100" s="191"/>
      <c r="D100" s="192"/>
      <c r="E100" s="16" t="s">
        <v>34</v>
      </c>
      <c r="F100" s="70">
        <f>F107+F120-0.01</f>
        <v>3881.95</v>
      </c>
      <c r="G100" s="58">
        <f>G107+G120</f>
        <v>1174.05342</v>
      </c>
      <c r="H100" s="58">
        <f>G100/F100*100</f>
        <v>30.243908860237767</v>
      </c>
      <c r="I100" s="58">
        <f>I107+I120</f>
        <v>1976.8669500000001</v>
      </c>
      <c r="J100" s="58">
        <f>I100/F100*100</f>
        <v>50.924585581988438</v>
      </c>
      <c r="K100" s="58"/>
      <c r="L100" s="58"/>
      <c r="M100" s="58"/>
      <c r="N100" s="58"/>
      <c r="O100" s="197"/>
    </row>
    <row r="101" spans="1:15" ht="30" customHeight="1">
      <c r="A101" s="186"/>
      <c r="B101" s="193"/>
      <c r="C101" s="194"/>
      <c r="D101" s="195"/>
      <c r="E101" s="18" t="s">
        <v>35</v>
      </c>
      <c r="F101" s="70">
        <v>0</v>
      </c>
      <c r="G101" s="30"/>
      <c r="H101" s="30"/>
      <c r="I101" s="30"/>
      <c r="J101" s="30"/>
      <c r="K101" s="30"/>
      <c r="L101" s="30"/>
      <c r="M101" s="30"/>
      <c r="N101" s="30"/>
      <c r="O101" s="198"/>
    </row>
    <row r="102" spans="1:15" ht="12.75" customHeight="1">
      <c r="A102" s="169" t="s">
        <v>56</v>
      </c>
      <c r="B102" s="222" t="s">
        <v>136</v>
      </c>
      <c r="C102" s="174" t="s">
        <v>82</v>
      </c>
      <c r="D102" s="273" t="s">
        <v>299</v>
      </c>
      <c r="E102" s="22" t="s">
        <v>30</v>
      </c>
      <c r="F102" s="85">
        <f t="shared" ref="F102:N102" si="9">F104+F105+F106+F107+F108</f>
        <v>3852.65</v>
      </c>
      <c r="G102" s="47">
        <f t="shared" si="9"/>
        <v>1167.56843</v>
      </c>
      <c r="H102" s="47">
        <f t="shared" si="9"/>
        <v>30.305593033366645</v>
      </c>
      <c r="I102" s="47">
        <f t="shared" si="9"/>
        <v>1963.4157600000001</v>
      </c>
      <c r="J102" s="47">
        <f t="shared" si="9"/>
        <v>50.962733702776006</v>
      </c>
      <c r="K102" s="47">
        <f t="shared" si="9"/>
        <v>0</v>
      </c>
      <c r="L102" s="47">
        <f t="shared" si="9"/>
        <v>0</v>
      </c>
      <c r="M102" s="47">
        <f t="shared" si="9"/>
        <v>0</v>
      </c>
      <c r="N102" s="47">
        <f t="shared" si="9"/>
        <v>0</v>
      </c>
      <c r="O102" s="211"/>
    </row>
    <row r="103" spans="1:15">
      <c r="A103" s="170"/>
      <c r="B103" s="223"/>
      <c r="C103" s="175"/>
      <c r="D103" s="274"/>
      <c r="E103" s="20" t="s">
        <v>23</v>
      </c>
      <c r="F103" s="84"/>
      <c r="G103" s="39"/>
      <c r="H103" s="39"/>
      <c r="I103" s="39"/>
      <c r="J103" s="39"/>
      <c r="K103" s="39"/>
      <c r="L103" s="39"/>
      <c r="M103" s="39"/>
      <c r="N103" s="40"/>
      <c r="O103" s="284"/>
    </row>
    <row r="104" spans="1:15" ht="25.5">
      <c r="A104" s="170"/>
      <c r="B104" s="223"/>
      <c r="C104" s="175"/>
      <c r="D104" s="274"/>
      <c r="E104" s="21" t="s">
        <v>31</v>
      </c>
      <c r="F104" s="70">
        <v>0</v>
      </c>
      <c r="G104" s="48"/>
      <c r="H104" s="49"/>
      <c r="I104" s="48"/>
      <c r="J104" s="49"/>
      <c r="K104" s="48"/>
      <c r="L104" s="49"/>
      <c r="M104" s="48"/>
      <c r="N104" s="49"/>
      <c r="O104" s="284"/>
    </row>
    <row r="105" spans="1:15" ht="38.25">
      <c r="A105" s="170"/>
      <c r="B105" s="223"/>
      <c r="C105" s="175"/>
      <c r="D105" s="274"/>
      <c r="E105" s="141" t="s">
        <v>32</v>
      </c>
      <c r="F105" s="70">
        <v>0</v>
      </c>
      <c r="G105" s="48"/>
      <c r="H105" s="49"/>
      <c r="I105" s="48"/>
      <c r="J105" s="49"/>
      <c r="K105" s="48"/>
      <c r="L105" s="49"/>
      <c r="M105" s="48"/>
      <c r="N105" s="49"/>
      <c r="O105" s="284"/>
    </row>
    <row r="106" spans="1:15" ht="38.25">
      <c r="A106" s="170"/>
      <c r="B106" s="223"/>
      <c r="C106" s="175"/>
      <c r="D106" s="274"/>
      <c r="E106" s="140" t="s">
        <v>33</v>
      </c>
      <c r="F106" s="70">
        <v>0</v>
      </c>
      <c r="G106" s="31"/>
      <c r="H106" s="32"/>
      <c r="I106" s="31"/>
      <c r="J106" s="32"/>
      <c r="K106" s="31"/>
      <c r="L106" s="32"/>
      <c r="M106" s="31"/>
      <c r="N106" s="32"/>
      <c r="O106" s="284"/>
    </row>
    <row r="107" spans="1:15" ht="25.5">
      <c r="A107" s="170"/>
      <c r="B107" s="223"/>
      <c r="C107" s="175"/>
      <c r="D107" s="274"/>
      <c r="E107" s="16" t="s">
        <v>34</v>
      </c>
      <c r="F107" s="70">
        <v>3852.65</v>
      </c>
      <c r="G107" s="30">
        <v>1167.56843</v>
      </c>
      <c r="H107" s="30">
        <f>G107/F107*100</f>
        <v>30.305593033366645</v>
      </c>
      <c r="I107" s="30">
        <f>G107+795.84733</f>
        <v>1963.4157600000001</v>
      </c>
      <c r="J107" s="30">
        <f>I107/F107*100</f>
        <v>50.962733702776006</v>
      </c>
      <c r="K107" s="30"/>
      <c r="L107" s="30"/>
      <c r="M107" s="30"/>
      <c r="N107" s="30"/>
      <c r="O107" s="284"/>
    </row>
    <row r="108" spans="1:15" ht="69" customHeight="1">
      <c r="A108" s="170"/>
      <c r="B108" s="249"/>
      <c r="C108" s="175"/>
      <c r="D108" s="274"/>
      <c r="E108" s="141" t="s">
        <v>35</v>
      </c>
      <c r="F108" s="83">
        <v>0</v>
      </c>
      <c r="G108" s="61"/>
      <c r="H108" s="43"/>
      <c r="I108" s="61"/>
      <c r="J108" s="43"/>
      <c r="K108" s="61"/>
      <c r="L108" s="43"/>
      <c r="M108" s="61"/>
      <c r="N108" s="43"/>
      <c r="O108" s="284"/>
    </row>
    <row r="109" spans="1:15" ht="51.75" customHeight="1">
      <c r="A109" s="285" t="s">
        <v>278</v>
      </c>
      <c r="B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7"/>
    </row>
    <row r="110" spans="1:15" ht="25.5" customHeight="1">
      <c r="A110" s="304" t="s">
        <v>279</v>
      </c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6"/>
    </row>
    <row r="111" spans="1:15" ht="30" customHeight="1">
      <c r="A111" s="295" t="s">
        <v>277</v>
      </c>
      <c r="B111" s="296"/>
      <c r="C111" s="296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7"/>
    </row>
    <row r="112" spans="1:15" ht="40.5" customHeight="1">
      <c r="A112" s="285" t="s">
        <v>297</v>
      </c>
      <c r="B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7"/>
    </row>
    <row r="113" spans="1:15" ht="27" customHeight="1">
      <c r="A113" s="304" t="s">
        <v>303</v>
      </c>
      <c r="B113" s="305"/>
      <c r="C113" s="305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  <c r="O113" s="306"/>
    </row>
    <row r="114" spans="1:15" ht="27.75" customHeight="1">
      <c r="A114" s="295" t="s">
        <v>298</v>
      </c>
      <c r="B114" s="296"/>
      <c r="C114" s="296"/>
      <c r="D114" s="296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7"/>
    </row>
    <row r="115" spans="1:15" ht="12.75" customHeight="1">
      <c r="A115" s="207" t="s">
        <v>57</v>
      </c>
      <c r="B115" s="294" t="s">
        <v>65</v>
      </c>
      <c r="C115" s="175" t="s">
        <v>82</v>
      </c>
      <c r="D115" s="283" t="s">
        <v>295</v>
      </c>
      <c r="E115" s="64" t="s">
        <v>30</v>
      </c>
      <c r="F115" s="85">
        <f t="shared" ref="F115:N115" si="10">F117+F118+F119+F120+F121</f>
        <v>29.31</v>
      </c>
      <c r="G115" s="47">
        <f t="shared" si="10"/>
        <v>6.4849899999999998</v>
      </c>
      <c r="H115" s="47">
        <f t="shared" si="10"/>
        <v>22.125520300238826</v>
      </c>
      <c r="I115" s="47">
        <f t="shared" si="10"/>
        <v>13.45119</v>
      </c>
      <c r="J115" s="47">
        <f t="shared" si="10"/>
        <v>45.892835209825996</v>
      </c>
      <c r="K115" s="47">
        <f t="shared" si="10"/>
        <v>0</v>
      </c>
      <c r="L115" s="47">
        <f t="shared" si="10"/>
        <v>0</v>
      </c>
      <c r="M115" s="47">
        <f t="shared" si="10"/>
        <v>0</v>
      </c>
      <c r="N115" s="47">
        <f t="shared" si="10"/>
        <v>0</v>
      </c>
      <c r="O115" s="177" t="s">
        <v>2</v>
      </c>
    </row>
    <row r="116" spans="1:15">
      <c r="A116" s="170"/>
      <c r="B116" s="223"/>
      <c r="C116" s="175"/>
      <c r="D116" s="283"/>
      <c r="E116" s="20" t="s">
        <v>23</v>
      </c>
      <c r="F116" s="84"/>
      <c r="G116" s="39"/>
      <c r="H116" s="39"/>
      <c r="I116" s="39"/>
      <c r="J116" s="39"/>
      <c r="K116" s="39"/>
      <c r="L116" s="39"/>
      <c r="M116" s="39"/>
      <c r="N116" s="40"/>
      <c r="O116" s="177"/>
    </row>
    <row r="117" spans="1:15" ht="25.5">
      <c r="A117" s="170"/>
      <c r="B117" s="223"/>
      <c r="C117" s="175"/>
      <c r="D117" s="283"/>
      <c r="E117" s="21" t="s">
        <v>31</v>
      </c>
      <c r="F117" s="70">
        <v>0</v>
      </c>
      <c r="G117" s="48"/>
      <c r="H117" s="49"/>
      <c r="I117" s="48"/>
      <c r="J117" s="49"/>
      <c r="K117" s="48"/>
      <c r="L117" s="49"/>
      <c r="M117" s="48"/>
      <c r="N117" s="49"/>
      <c r="O117" s="177"/>
    </row>
    <row r="118" spans="1:15" ht="38.25">
      <c r="A118" s="170"/>
      <c r="B118" s="223"/>
      <c r="C118" s="175"/>
      <c r="D118" s="283"/>
      <c r="E118" s="141" t="s">
        <v>32</v>
      </c>
      <c r="F118" s="70">
        <v>0</v>
      </c>
      <c r="G118" s="48"/>
      <c r="H118" s="49"/>
      <c r="I118" s="48"/>
      <c r="J118" s="49"/>
      <c r="K118" s="48"/>
      <c r="L118" s="49"/>
      <c r="M118" s="48"/>
      <c r="N118" s="49"/>
      <c r="O118" s="177"/>
    </row>
    <row r="119" spans="1:15" ht="38.25">
      <c r="A119" s="170"/>
      <c r="B119" s="223"/>
      <c r="C119" s="175"/>
      <c r="D119" s="283"/>
      <c r="E119" s="140" t="s">
        <v>33</v>
      </c>
      <c r="F119" s="70">
        <v>0</v>
      </c>
      <c r="G119" s="31"/>
      <c r="H119" s="32"/>
      <c r="I119" s="31"/>
      <c r="J119" s="32"/>
      <c r="K119" s="31"/>
      <c r="L119" s="32"/>
      <c r="M119" s="31"/>
      <c r="N119" s="32"/>
      <c r="O119" s="177"/>
    </row>
    <row r="120" spans="1:15" ht="25.5">
      <c r="A120" s="170"/>
      <c r="B120" s="223"/>
      <c r="C120" s="175"/>
      <c r="D120" s="283"/>
      <c r="E120" s="16" t="s">
        <v>34</v>
      </c>
      <c r="F120" s="70">
        <v>29.31</v>
      </c>
      <c r="G120" s="30">
        <v>6.4849899999999998</v>
      </c>
      <c r="H120" s="30">
        <f>G120/F120*100</f>
        <v>22.125520300238826</v>
      </c>
      <c r="I120" s="30">
        <f>G120+6.9662</f>
        <v>13.45119</v>
      </c>
      <c r="J120" s="30">
        <f>I120/F120*100</f>
        <v>45.892835209825996</v>
      </c>
      <c r="K120" s="30"/>
      <c r="L120" s="30"/>
      <c r="M120" s="30"/>
      <c r="N120" s="30"/>
      <c r="O120" s="177"/>
    </row>
    <row r="121" spans="1:15" ht="25.5">
      <c r="A121" s="170"/>
      <c r="B121" s="249"/>
      <c r="C121" s="175"/>
      <c r="D121" s="283"/>
      <c r="E121" s="141" t="s">
        <v>35</v>
      </c>
      <c r="F121" s="83">
        <v>0</v>
      </c>
      <c r="G121" s="61"/>
      <c r="H121" s="43"/>
      <c r="I121" s="61"/>
      <c r="J121" s="43"/>
      <c r="K121" s="61"/>
      <c r="L121" s="43"/>
      <c r="M121" s="61"/>
      <c r="N121" s="43"/>
      <c r="O121" s="248"/>
    </row>
    <row r="122" spans="1:15" s="90" customFormat="1" ht="37.5" customHeight="1">
      <c r="A122" s="385" t="s">
        <v>281</v>
      </c>
      <c r="B122" s="237"/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8"/>
    </row>
    <row r="123" spans="1:15" s="90" customFormat="1" ht="18" customHeight="1">
      <c r="A123" s="385" t="s">
        <v>296</v>
      </c>
      <c r="B123" s="237"/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8"/>
    </row>
    <row r="124" spans="1:15" ht="12.75" customHeight="1">
      <c r="A124" s="169" t="s">
        <v>138</v>
      </c>
      <c r="B124" s="187" t="s">
        <v>139</v>
      </c>
      <c r="C124" s="188"/>
      <c r="D124" s="189"/>
      <c r="E124" s="14" t="s">
        <v>30</v>
      </c>
      <c r="F124" s="70">
        <f t="shared" ref="F124:N124" si="11">F126+F127+F128+F129+F130</f>
        <v>3962.75</v>
      </c>
      <c r="G124" s="30">
        <f t="shared" si="11"/>
        <v>326.90244999999999</v>
      </c>
      <c r="H124" s="30">
        <f t="shared" si="11"/>
        <v>8.2493836351018857</v>
      </c>
      <c r="I124" s="30">
        <f t="shared" si="11"/>
        <v>799.33722</v>
      </c>
      <c r="J124" s="30">
        <f t="shared" si="11"/>
        <v>20.171275503122832</v>
      </c>
      <c r="K124" s="30">
        <f t="shared" si="11"/>
        <v>0</v>
      </c>
      <c r="L124" s="30">
        <f t="shared" si="11"/>
        <v>0</v>
      </c>
      <c r="M124" s="30">
        <f t="shared" si="11"/>
        <v>0</v>
      </c>
      <c r="N124" s="30">
        <f t="shared" si="11"/>
        <v>0</v>
      </c>
      <c r="O124" s="196"/>
    </row>
    <row r="125" spans="1:15" ht="21" customHeight="1">
      <c r="A125" s="170"/>
      <c r="B125" s="190"/>
      <c r="C125" s="191"/>
      <c r="D125" s="192"/>
      <c r="E125" s="15" t="s">
        <v>23</v>
      </c>
      <c r="F125" s="82"/>
      <c r="G125" s="38"/>
      <c r="H125" s="38"/>
      <c r="I125" s="38"/>
      <c r="J125" s="38"/>
      <c r="K125" s="38"/>
      <c r="L125" s="38"/>
      <c r="M125" s="38"/>
      <c r="N125" s="38"/>
      <c r="O125" s="197"/>
    </row>
    <row r="126" spans="1:15" ht="25.5">
      <c r="A126" s="170"/>
      <c r="B126" s="190"/>
      <c r="C126" s="191"/>
      <c r="D126" s="192"/>
      <c r="E126" s="16" t="s">
        <v>31</v>
      </c>
      <c r="F126" s="70">
        <v>0</v>
      </c>
      <c r="G126" s="30"/>
      <c r="H126" s="30"/>
      <c r="I126" s="30"/>
      <c r="J126" s="30"/>
      <c r="K126" s="30"/>
      <c r="L126" s="30"/>
      <c r="M126" s="30"/>
      <c r="N126" s="30"/>
      <c r="O126" s="197"/>
    </row>
    <row r="127" spans="1:15" ht="38.25">
      <c r="A127" s="170"/>
      <c r="B127" s="190"/>
      <c r="C127" s="191"/>
      <c r="D127" s="192"/>
      <c r="E127" s="17" t="s">
        <v>32</v>
      </c>
      <c r="F127" s="70">
        <v>0</v>
      </c>
      <c r="G127" s="30"/>
      <c r="H127" s="30"/>
      <c r="I127" s="30"/>
      <c r="J127" s="30"/>
      <c r="K127" s="30"/>
      <c r="L127" s="30"/>
      <c r="M127" s="30"/>
      <c r="N127" s="30"/>
      <c r="O127" s="197"/>
    </row>
    <row r="128" spans="1:15" ht="44.25" customHeight="1">
      <c r="A128" s="170"/>
      <c r="B128" s="190"/>
      <c r="C128" s="191"/>
      <c r="D128" s="192"/>
      <c r="E128" s="18" t="s">
        <v>33</v>
      </c>
      <c r="F128" s="70">
        <v>0</v>
      </c>
      <c r="G128" s="30"/>
      <c r="H128" s="30"/>
      <c r="I128" s="30"/>
      <c r="J128" s="30"/>
      <c r="K128" s="30"/>
      <c r="L128" s="30"/>
      <c r="M128" s="30"/>
      <c r="N128" s="30"/>
      <c r="O128" s="197"/>
    </row>
    <row r="129" spans="1:15" ht="25.5">
      <c r="A129" s="170"/>
      <c r="B129" s="190"/>
      <c r="C129" s="191"/>
      <c r="D129" s="192"/>
      <c r="E129" s="16" t="s">
        <v>34</v>
      </c>
      <c r="F129" s="70">
        <f>F136</f>
        <v>3962.75</v>
      </c>
      <c r="G129" s="58">
        <f>G136</f>
        <v>326.90244999999999</v>
      </c>
      <c r="H129" s="58">
        <f>G129/F129*100</f>
        <v>8.2493836351018857</v>
      </c>
      <c r="I129" s="58">
        <f>I136</f>
        <v>799.33722</v>
      </c>
      <c r="J129" s="58">
        <f>I129/F129*100</f>
        <v>20.171275503122832</v>
      </c>
      <c r="K129" s="58"/>
      <c r="L129" s="58"/>
      <c r="M129" s="58"/>
      <c r="N129" s="58"/>
      <c r="O129" s="197"/>
    </row>
    <row r="130" spans="1:15" ht="30" customHeight="1">
      <c r="A130" s="186"/>
      <c r="B130" s="193"/>
      <c r="C130" s="194"/>
      <c r="D130" s="195"/>
      <c r="E130" s="18" t="s">
        <v>35</v>
      </c>
      <c r="F130" s="70">
        <v>0</v>
      </c>
      <c r="G130" s="30"/>
      <c r="H130" s="30"/>
      <c r="I130" s="30"/>
      <c r="J130" s="30"/>
      <c r="K130" s="30"/>
      <c r="L130" s="30"/>
      <c r="M130" s="30"/>
      <c r="N130" s="30"/>
      <c r="O130" s="198"/>
    </row>
    <row r="131" spans="1:15" ht="12.75" customHeight="1">
      <c r="A131" s="169" t="s">
        <v>141</v>
      </c>
      <c r="B131" s="222" t="s">
        <v>145</v>
      </c>
      <c r="C131" s="174" t="s">
        <v>82</v>
      </c>
      <c r="D131" s="273" t="s">
        <v>299</v>
      </c>
      <c r="E131" s="22" t="s">
        <v>30</v>
      </c>
      <c r="F131" s="85">
        <f t="shared" ref="F131:N131" si="12">F133+F134+F135+F136+F137</f>
        <v>3962.75</v>
      </c>
      <c r="G131" s="47">
        <f t="shared" si="12"/>
        <v>326.90244999999999</v>
      </c>
      <c r="H131" s="47">
        <f t="shared" si="12"/>
        <v>8.2493836351018857</v>
      </c>
      <c r="I131" s="47">
        <f t="shared" si="12"/>
        <v>799.33722</v>
      </c>
      <c r="J131" s="47">
        <f t="shared" si="12"/>
        <v>20.171275503122832</v>
      </c>
      <c r="K131" s="47">
        <f t="shared" si="12"/>
        <v>0</v>
      </c>
      <c r="L131" s="47">
        <f t="shared" si="12"/>
        <v>0</v>
      </c>
      <c r="M131" s="47">
        <f t="shared" si="12"/>
        <v>0</v>
      </c>
      <c r="N131" s="47">
        <f t="shared" si="12"/>
        <v>0</v>
      </c>
      <c r="O131" s="210"/>
    </row>
    <row r="132" spans="1:15">
      <c r="A132" s="170"/>
      <c r="B132" s="223"/>
      <c r="C132" s="175"/>
      <c r="D132" s="274"/>
      <c r="E132" s="20" t="s">
        <v>23</v>
      </c>
      <c r="F132" s="84"/>
      <c r="G132" s="39"/>
      <c r="H132" s="39"/>
      <c r="I132" s="39"/>
      <c r="J132" s="39"/>
      <c r="K132" s="39"/>
      <c r="L132" s="39"/>
      <c r="M132" s="39"/>
      <c r="N132" s="40"/>
      <c r="O132" s="210"/>
    </row>
    <row r="133" spans="1:15" ht="25.5">
      <c r="A133" s="170"/>
      <c r="B133" s="223"/>
      <c r="C133" s="175"/>
      <c r="D133" s="274"/>
      <c r="E133" s="21" t="s">
        <v>31</v>
      </c>
      <c r="F133" s="70">
        <v>0</v>
      </c>
      <c r="G133" s="48"/>
      <c r="H133" s="49"/>
      <c r="I133" s="48"/>
      <c r="J133" s="49"/>
      <c r="K133" s="48"/>
      <c r="L133" s="49"/>
      <c r="M133" s="48"/>
      <c r="N133" s="49"/>
      <c r="O133" s="210"/>
    </row>
    <row r="134" spans="1:15" ht="38.25">
      <c r="A134" s="170"/>
      <c r="B134" s="223"/>
      <c r="C134" s="175"/>
      <c r="D134" s="274"/>
      <c r="E134" s="141" t="s">
        <v>32</v>
      </c>
      <c r="F134" s="70">
        <v>0</v>
      </c>
      <c r="G134" s="48"/>
      <c r="H134" s="49"/>
      <c r="I134" s="48"/>
      <c r="J134" s="49"/>
      <c r="K134" s="48"/>
      <c r="L134" s="49"/>
      <c r="M134" s="48"/>
      <c r="N134" s="49"/>
      <c r="O134" s="210"/>
    </row>
    <row r="135" spans="1:15" ht="38.25">
      <c r="A135" s="170"/>
      <c r="B135" s="223"/>
      <c r="C135" s="175"/>
      <c r="D135" s="274"/>
      <c r="E135" s="140" t="s">
        <v>33</v>
      </c>
      <c r="F135" s="70">
        <v>0</v>
      </c>
      <c r="G135" s="31"/>
      <c r="H135" s="32"/>
      <c r="I135" s="31"/>
      <c r="J135" s="32"/>
      <c r="K135" s="31"/>
      <c r="L135" s="32"/>
      <c r="M135" s="31"/>
      <c r="N135" s="32"/>
      <c r="O135" s="210"/>
    </row>
    <row r="136" spans="1:15" ht="25.5">
      <c r="A136" s="170"/>
      <c r="B136" s="223"/>
      <c r="C136" s="175"/>
      <c r="D136" s="274"/>
      <c r="E136" s="16" t="s">
        <v>34</v>
      </c>
      <c r="F136" s="70">
        <v>3962.75</v>
      </c>
      <c r="G136" s="30">
        <v>326.90244999999999</v>
      </c>
      <c r="H136" s="59">
        <f>G136/F136*100</f>
        <v>8.2493836351018857</v>
      </c>
      <c r="I136" s="30">
        <f>G136+472.43477</f>
        <v>799.33722</v>
      </c>
      <c r="J136" s="59">
        <f>I136/F136*100</f>
        <v>20.171275503122832</v>
      </c>
      <c r="K136" s="30"/>
      <c r="L136" s="59"/>
      <c r="M136" s="70"/>
      <c r="N136" s="30"/>
      <c r="O136" s="210"/>
    </row>
    <row r="137" spans="1:15" ht="69" customHeight="1">
      <c r="A137" s="170"/>
      <c r="B137" s="249"/>
      <c r="C137" s="175"/>
      <c r="D137" s="274"/>
      <c r="E137" s="141" t="s">
        <v>35</v>
      </c>
      <c r="F137" s="83">
        <v>0</v>
      </c>
      <c r="G137" s="61"/>
      <c r="H137" s="43"/>
      <c r="I137" s="61"/>
      <c r="J137" s="43"/>
      <c r="K137" s="61"/>
      <c r="L137" s="43"/>
      <c r="M137" s="61"/>
      <c r="N137" s="43"/>
      <c r="O137" s="211"/>
    </row>
    <row r="138" spans="1:15" ht="40.5" customHeight="1">
      <c r="A138" s="386" t="s">
        <v>282</v>
      </c>
      <c r="B138" s="387"/>
      <c r="C138" s="387"/>
      <c r="D138" s="387"/>
      <c r="E138" s="387"/>
      <c r="F138" s="387"/>
      <c r="G138" s="387"/>
      <c r="H138" s="387"/>
      <c r="I138" s="387"/>
      <c r="J138" s="387"/>
      <c r="K138" s="387"/>
      <c r="L138" s="387"/>
      <c r="M138" s="387"/>
      <c r="N138" s="387"/>
      <c r="O138" s="388"/>
    </row>
    <row r="139" spans="1:15" ht="27.75" customHeight="1">
      <c r="A139" s="327" t="s">
        <v>283</v>
      </c>
      <c r="B139" s="380"/>
      <c r="C139" s="380"/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1"/>
    </row>
    <row r="140" spans="1:15" ht="27" customHeight="1">
      <c r="A140" s="377" t="s">
        <v>284</v>
      </c>
      <c r="B140" s="378"/>
      <c r="C140" s="378"/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  <c r="N140" s="378"/>
      <c r="O140" s="379"/>
    </row>
    <row r="141" spans="1:15" ht="40.5" customHeight="1">
      <c r="A141" s="386" t="s">
        <v>282</v>
      </c>
      <c r="B141" s="387"/>
      <c r="C141" s="387"/>
      <c r="D141" s="387"/>
      <c r="E141" s="387"/>
      <c r="F141" s="387"/>
      <c r="G141" s="387"/>
      <c r="H141" s="387"/>
      <c r="I141" s="387"/>
      <c r="J141" s="387"/>
      <c r="K141" s="387"/>
      <c r="L141" s="387"/>
      <c r="M141" s="387"/>
      <c r="N141" s="387"/>
      <c r="O141" s="388"/>
    </row>
    <row r="142" spans="1:15" ht="27.75" customHeight="1">
      <c r="A142" s="327" t="s">
        <v>283</v>
      </c>
      <c r="B142" s="380"/>
      <c r="C142" s="380"/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1"/>
    </row>
    <row r="143" spans="1:15" ht="27" customHeight="1">
      <c r="A143" s="377" t="s">
        <v>302</v>
      </c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9"/>
    </row>
    <row r="144" spans="1:15" ht="21" customHeight="1">
      <c r="A144" s="207" t="s">
        <v>150</v>
      </c>
      <c r="B144" s="389" t="s">
        <v>151</v>
      </c>
      <c r="C144" s="390"/>
      <c r="D144" s="192"/>
      <c r="E144" s="96" t="s">
        <v>30</v>
      </c>
      <c r="F144" s="97">
        <f t="shared" ref="F144:N144" si="13">F146+F147+F148+F149+F150</f>
        <v>3369.05</v>
      </c>
      <c r="G144" s="98">
        <f t="shared" si="13"/>
        <v>336.90501</v>
      </c>
      <c r="H144" s="98">
        <f t="shared" si="13"/>
        <v>10.000000296819579</v>
      </c>
      <c r="I144" s="98">
        <f t="shared" si="13"/>
        <v>3369.05006</v>
      </c>
      <c r="J144" s="98">
        <f t="shared" si="13"/>
        <v>100.00000178091746</v>
      </c>
      <c r="K144" s="98">
        <f t="shared" si="13"/>
        <v>0</v>
      </c>
      <c r="L144" s="98">
        <f t="shared" si="13"/>
        <v>0</v>
      </c>
      <c r="M144" s="98">
        <f t="shared" si="13"/>
        <v>0</v>
      </c>
      <c r="N144" s="98">
        <f t="shared" si="13"/>
        <v>0</v>
      </c>
      <c r="O144" s="197"/>
    </row>
    <row r="145" spans="1:15">
      <c r="A145" s="170"/>
      <c r="B145" s="190"/>
      <c r="C145" s="191"/>
      <c r="D145" s="192"/>
      <c r="E145" s="15" t="s">
        <v>23</v>
      </c>
      <c r="F145" s="82"/>
      <c r="G145" s="38"/>
      <c r="H145" s="38"/>
      <c r="I145" s="38"/>
      <c r="J145" s="38"/>
      <c r="K145" s="38"/>
      <c r="L145" s="38"/>
      <c r="M145" s="38"/>
      <c r="N145" s="38"/>
      <c r="O145" s="197"/>
    </row>
    <row r="146" spans="1:15" ht="25.5">
      <c r="A146" s="170"/>
      <c r="B146" s="190"/>
      <c r="C146" s="191"/>
      <c r="D146" s="192"/>
      <c r="E146" s="16" t="s">
        <v>31</v>
      </c>
      <c r="F146" s="70">
        <v>0</v>
      </c>
      <c r="G146" s="30"/>
      <c r="H146" s="30"/>
      <c r="I146" s="30"/>
      <c r="J146" s="30"/>
      <c r="K146" s="30"/>
      <c r="L146" s="30"/>
      <c r="M146" s="30"/>
      <c r="N146" s="30"/>
      <c r="O146" s="197"/>
    </row>
    <row r="147" spans="1:15" ht="44.25" customHeight="1">
      <c r="A147" s="170"/>
      <c r="B147" s="190"/>
      <c r="C147" s="191"/>
      <c r="D147" s="192"/>
      <c r="E147" s="17" t="s">
        <v>32</v>
      </c>
      <c r="F147" s="70">
        <v>0</v>
      </c>
      <c r="G147" s="30"/>
      <c r="H147" s="30"/>
      <c r="I147" s="30"/>
      <c r="J147" s="30"/>
      <c r="K147" s="30"/>
      <c r="L147" s="30"/>
      <c r="M147" s="30"/>
      <c r="N147" s="30"/>
      <c r="O147" s="197"/>
    </row>
    <row r="148" spans="1:15" ht="38.25">
      <c r="A148" s="170"/>
      <c r="B148" s="190"/>
      <c r="C148" s="191"/>
      <c r="D148" s="192"/>
      <c r="E148" s="18" t="s">
        <v>33</v>
      </c>
      <c r="F148" s="70">
        <v>0</v>
      </c>
      <c r="G148" s="30"/>
      <c r="H148" s="30"/>
      <c r="I148" s="30"/>
      <c r="J148" s="30"/>
      <c r="K148" s="30"/>
      <c r="L148" s="30"/>
      <c r="M148" s="30"/>
      <c r="N148" s="30"/>
      <c r="O148" s="197"/>
    </row>
    <row r="149" spans="1:15" ht="30" customHeight="1">
      <c r="A149" s="170"/>
      <c r="B149" s="190"/>
      <c r="C149" s="191"/>
      <c r="D149" s="192"/>
      <c r="E149" s="16" t="s">
        <v>34</v>
      </c>
      <c r="F149" s="70">
        <f>F156</f>
        <v>3369.05</v>
      </c>
      <c r="G149" s="58">
        <f>G156</f>
        <v>336.90501</v>
      </c>
      <c r="H149" s="58">
        <f>G149/F149*100</f>
        <v>10.000000296819579</v>
      </c>
      <c r="I149" s="58">
        <f>I156</f>
        <v>3369.05006</v>
      </c>
      <c r="J149" s="58">
        <f>I149/F149*100</f>
        <v>100.00000178091746</v>
      </c>
      <c r="K149" s="58"/>
      <c r="L149" s="58"/>
      <c r="M149" s="58"/>
      <c r="N149" s="58"/>
      <c r="O149" s="197"/>
    </row>
    <row r="150" spans="1:15" ht="12.75" customHeight="1">
      <c r="A150" s="186"/>
      <c r="B150" s="193"/>
      <c r="C150" s="194"/>
      <c r="D150" s="195"/>
      <c r="E150" s="18" t="s">
        <v>35</v>
      </c>
      <c r="F150" s="70">
        <v>0</v>
      </c>
      <c r="G150" s="30"/>
      <c r="H150" s="30"/>
      <c r="I150" s="30"/>
      <c r="J150" s="30"/>
      <c r="K150" s="30"/>
      <c r="L150" s="30"/>
      <c r="M150" s="30"/>
      <c r="N150" s="30"/>
      <c r="O150" s="198"/>
    </row>
    <row r="151" spans="1:15" ht="12.75" customHeight="1">
      <c r="A151" s="207" t="s">
        <v>255</v>
      </c>
      <c r="B151" s="222" t="s">
        <v>256</v>
      </c>
      <c r="C151" s="174" t="s">
        <v>82</v>
      </c>
      <c r="D151" s="174" t="s">
        <v>301</v>
      </c>
      <c r="E151" s="22" t="s">
        <v>30</v>
      </c>
      <c r="F151" s="85">
        <f t="shared" ref="F151:N151" si="14">F153+F154+F155+F156+F157</f>
        <v>3369.05</v>
      </c>
      <c r="G151" s="47">
        <f t="shared" si="14"/>
        <v>336.90501</v>
      </c>
      <c r="H151" s="47">
        <f t="shared" si="14"/>
        <v>10.000000296819579</v>
      </c>
      <c r="I151" s="47">
        <f t="shared" si="14"/>
        <v>3369.05006</v>
      </c>
      <c r="J151" s="47">
        <f t="shared" si="14"/>
        <v>100.00000178091746</v>
      </c>
      <c r="K151" s="47">
        <f t="shared" si="14"/>
        <v>0</v>
      </c>
      <c r="L151" s="47">
        <f t="shared" si="14"/>
        <v>0</v>
      </c>
      <c r="M151" s="47">
        <f t="shared" si="14"/>
        <v>0</v>
      </c>
      <c r="N151" s="47">
        <f t="shared" si="14"/>
        <v>0</v>
      </c>
      <c r="O151" s="340"/>
    </row>
    <row r="152" spans="1:15">
      <c r="A152" s="207"/>
      <c r="B152" s="223"/>
      <c r="C152" s="175"/>
      <c r="D152" s="175"/>
      <c r="E152" s="20" t="s">
        <v>23</v>
      </c>
      <c r="F152" s="84"/>
      <c r="G152" s="39"/>
      <c r="H152" s="39"/>
      <c r="I152" s="39"/>
      <c r="J152" s="39"/>
      <c r="K152" s="39"/>
      <c r="L152" s="39"/>
      <c r="M152" s="39"/>
      <c r="N152" s="40"/>
      <c r="O152" s="340"/>
    </row>
    <row r="153" spans="1:15" ht="25.5">
      <c r="A153" s="207"/>
      <c r="B153" s="223"/>
      <c r="C153" s="175"/>
      <c r="D153" s="175"/>
      <c r="E153" s="21" t="s">
        <v>31</v>
      </c>
      <c r="F153" s="70">
        <v>0</v>
      </c>
      <c r="G153" s="48"/>
      <c r="H153" s="49"/>
      <c r="I153" s="48"/>
      <c r="J153" s="49"/>
      <c r="K153" s="48"/>
      <c r="L153" s="49"/>
      <c r="M153" s="48"/>
      <c r="N153" s="49"/>
      <c r="O153" s="340"/>
    </row>
    <row r="154" spans="1:15" ht="38.25">
      <c r="A154" s="207"/>
      <c r="B154" s="223"/>
      <c r="C154" s="175"/>
      <c r="D154" s="175"/>
      <c r="E154" s="141" t="s">
        <v>32</v>
      </c>
      <c r="F154" s="70">
        <v>0</v>
      </c>
      <c r="G154" s="48"/>
      <c r="H154" s="49"/>
      <c r="I154" s="48"/>
      <c r="J154" s="49"/>
      <c r="K154" s="48"/>
      <c r="L154" s="49"/>
      <c r="M154" s="48"/>
      <c r="N154" s="49"/>
      <c r="O154" s="340"/>
    </row>
    <row r="155" spans="1:15" ht="38.25">
      <c r="A155" s="207"/>
      <c r="B155" s="223"/>
      <c r="C155" s="175"/>
      <c r="D155" s="175"/>
      <c r="E155" s="140" t="s">
        <v>33</v>
      </c>
      <c r="F155" s="70">
        <v>0</v>
      </c>
      <c r="G155" s="31"/>
      <c r="H155" s="32"/>
      <c r="I155" s="31"/>
      <c r="J155" s="32"/>
      <c r="K155" s="31"/>
      <c r="L155" s="32"/>
      <c r="M155" s="31"/>
      <c r="N155" s="32"/>
      <c r="O155" s="340"/>
    </row>
    <row r="156" spans="1:15" ht="25.5">
      <c r="A156" s="207"/>
      <c r="B156" s="223"/>
      <c r="C156" s="175"/>
      <c r="D156" s="175"/>
      <c r="E156" s="21" t="s">
        <v>34</v>
      </c>
      <c r="F156" s="70">
        <v>3369.05</v>
      </c>
      <c r="G156" s="30">
        <v>336.90501</v>
      </c>
      <c r="H156" s="30">
        <f>G156/F156*100</f>
        <v>10.000000296819579</v>
      </c>
      <c r="I156" s="30">
        <f>G156+3032.14505</f>
        <v>3369.05006</v>
      </c>
      <c r="J156" s="30">
        <f>I156/F156*100</f>
        <v>100.00000178091746</v>
      </c>
      <c r="K156" s="30"/>
      <c r="L156" s="30"/>
      <c r="M156" s="30"/>
      <c r="N156" s="70"/>
      <c r="O156" s="340"/>
    </row>
    <row r="157" spans="1:15" s="89" customFormat="1" ht="30" customHeight="1">
      <c r="A157" s="335"/>
      <c r="B157" s="223"/>
      <c r="C157" s="175"/>
      <c r="D157" s="215"/>
      <c r="E157" s="140" t="s">
        <v>35</v>
      </c>
      <c r="F157" s="70">
        <v>0</v>
      </c>
      <c r="G157" s="35"/>
      <c r="H157" s="37"/>
      <c r="I157" s="35"/>
      <c r="J157" s="37"/>
      <c r="K157" s="35"/>
      <c r="L157" s="37"/>
      <c r="M157" s="35"/>
      <c r="N157" s="37"/>
      <c r="O157" s="341"/>
    </row>
    <row r="158" spans="1:15" ht="27.75" customHeight="1">
      <c r="A158" s="342" t="s">
        <v>286</v>
      </c>
      <c r="B158" s="343"/>
      <c r="C158" s="343"/>
      <c r="D158" s="343"/>
      <c r="E158" s="343"/>
      <c r="F158" s="343"/>
      <c r="G158" s="343"/>
      <c r="H158" s="343"/>
      <c r="I158" s="343"/>
      <c r="J158" s="343"/>
      <c r="K158" s="343"/>
      <c r="L158" s="343"/>
      <c r="M158" s="343"/>
      <c r="N158" s="343"/>
      <c r="O158" s="344"/>
    </row>
    <row r="159" spans="1:15" ht="27.75" customHeight="1">
      <c r="A159" s="342" t="s">
        <v>300</v>
      </c>
      <c r="B159" s="343"/>
      <c r="C159" s="343"/>
      <c r="D159" s="343"/>
      <c r="E159" s="343"/>
      <c r="F159" s="343"/>
      <c r="G159" s="343"/>
      <c r="H159" s="343"/>
      <c r="I159" s="343"/>
      <c r="J159" s="343"/>
      <c r="K159" s="343"/>
      <c r="L159" s="343"/>
      <c r="M159" s="343"/>
      <c r="N159" s="343"/>
      <c r="O159" s="344"/>
    </row>
    <row r="160" spans="1:15" ht="38.25">
      <c r="A160" s="279" t="s">
        <v>69</v>
      </c>
      <c r="B160" s="279"/>
      <c r="C160" s="258"/>
      <c r="D160" s="279"/>
      <c r="E160" s="19" t="s">
        <v>167</v>
      </c>
      <c r="F160" s="85">
        <f t="shared" ref="F160:N160" si="15">F162+F163+F164+F165+F166</f>
        <v>11213.75</v>
      </c>
      <c r="G160" s="47">
        <f t="shared" si="15"/>
        <v>1837.86088</v>
      </c>
      <c r="H160" s="47">
        <f t="shared" si="15"/>
        <v>16.389351287481883</v>
      </c>
      <c r="I160" s="47">
        <f t="shared" si="15"/>
        <v>6145.2542300000005</v>
      </c>
      <c r="J160" s="47">
        <f t="shared" si="15"/>
        <v>54.80106324824434</v>
      </c>
      <c r="K160" s="47">
        <f t="shared" si="15"/>
        <v>0</v>
      </c>
      <c r="L160" s="47">
        <f t="shared" si="15"/>
        <v>0</v>
      </c>
      <c r="M160" s="47">
        <f t="shared" si="15"/>
        <v>0</v>
      </c>
      <c r="N160" s="47">
        <f t="shared" si="15"/>
        <v>0</v>
      </c>
      <c r="O160" s="281"/>
    </row>
    <row r="161" spans="1:34">
      <c r="A161" s="279"/>
      <c r="B161" s="279"/>
      <c r="C161" s="261"/>
      <c r="D161" s="279"/>
      <c r="E161" s="20" t="s">
        <v>23</v>
      </c>
      <c r="F161" s="84"/>
      <c r="G161" s="39"/>
      <c r="H161" s="39"/>
      <c r="I161" s="39"/>
      <c r="J161" s="39"/>
      <c r="K161" s="39"/>
      <c r="L161" s="39"/>
      <c r="M161" s="39"/>
      <c r="N161" s="40"/>
      <c r="O161" s="281"/>
    </row>
    <row r="162" spans="1:34" ht="25.5">
      <c r="A162" s="279"/>
      <c r="B162" s="279"/>
      <c r="C162" s="261"/>
      <c r="D162" s="279"/>
      <c r="E162" s="21" t="s">
        <v>31</v>
      </c>
      <c r="F162" s="70">
        <f>F104+F117+F153</f>
        <v>0</v>
      </c>
      <c r="G162" s="31"/>
      <c r="H162" s="32"/>
      <c r="I162" s="31"/>
      <c r="J162" s="32"/>
      <c r="K162" s="31"/>
      <c r="L162" s="32"/>
      <c r="M162" s="31"/>
      <c r="N162" s="32"/>
      <c r="O162" s="281"/>
    </row>
    <row r="163" spans="1:34" ht="38.25">
      <c r="A163" s="279"/>
      <c r="B163" s="279"/>
      <c r="C163" s="261"/>
      <c r="D163" s="279"/>
      <c r="E163" s="141" t="s">
        <v>32</v>
      </c>
      <c r="F163" s="70">
        <f>F105+F118+F154</f>
        <v>0</v>
      </c>
      <c r="G163" s="30"/>
      <c r="H163" s="30"/>
      <c r="I163" s="30"/>
      <c r="J163" s="30"/>
      <c r="K163" s="30"/>
      <c r="L163" s="30"/>
      <c r="M163" s="30"/>
      <c r="N163" s="30"/>
      <c r="O163" s="281"/>
    </row>
    <row r="164" spans="1:34" ht="38.25">
      <c r="A164" s="279"/>
      <c r="B164" s="279"/>
      <c r="C164" s="261"/>
      <c r="D164" s="279"/>
      <c r="E164" s="140" t="s">
        <v>33</v>
      </c>
      <c r="F164" s="70">
        <f>F106+F119+F155</f>
        <v>0</v>
      </c>
      <c r="G164" s="35"/>
      <c r="H164" s="37"/>
      <c r="I164" s="35"/>
      <c r="J164" s="37"/>
      <c r="K164" s="35"/>
      <c r="L164" s="37"/>
      <c r="M164" s="35"/>
      <c r="N164" s="37"/>
      <c r="O164" s="281"/>
    </row>
    <row r="165" spans="1:34" ht="25.5">
      <c r="A165" s="279"/>
      <c r="B165" s="279"/>
      <c r="C165" s="261"/>
      <c r="D165" s="279"/>
      <c r="E165" s="21" t="s">
        <v>34</v>
      </c>
      <c r="F165" s="70">
        <f>F100+F129+F149</f>
        <v>11213.75</v>
      </c>
      <c r="G165" s="30">
        <f>G100+G129+G149</f>
        <v>1837.86088</v>
      </c>
      <c r="H165" s="30">
        <f>G165/F165*100</f>
        <v>16.389351287481883</v>
      </c>
      <c r="I165" s="30">
        <f>I100+I129+I149</f>
        <v>6145.2542300000005</v>
      </c>
      <c r="J165" s="30">
        <f>I165/F165*100</f>
        <v>54.80106324824434</v>
      </c>
      <c r="K165" s="30"/>
      <c r="L165" s="30"/>
      <c r="M165" s="30"/>
      <c r="N165" s="30"/>
      <c r="O165" s="281"/>
    </row>
    <row r="166" spans="1:34" ht="25.5" customHeight="1">
      <c r="A166" s="280"/>
      <c r="B166" s="280"/>
      <c r="C166" s="261"/>
      <c r="D166" s="280"/>
      <c r="E166" s="141" t="s">
        <v>35</v>
      </c>
      <c r="F166" s="70">
        <f>F108+F121+F157</f>
        <v>0</v>
      </c>
      <c r="G166" s="41"/>
      <c r="H166" s="43"/>
      <c r="I166" s="41"/>
      <c r="J166" s="43"/>
      <c r="K166" s="41"/>
      <c r="L166" s="43"/>
      <c r="M166" s="41"/>
      <c r="N166" s="43"/>
      <c r="O166" s="281"/>
    </row>
    <row r="167" spans="1:34" ht="25.5">
      <c r="A167" s="365" t="s">
        <v>41</v>
      </c>
      <c r="B167" s="366"/>
      <c r="C167" s="366"/>
      <c r="D167" s="367"/>
      <c r="E167" s="23" t="s">
        <v>42</v>
      </c>
      <c r="F167" s="86">
        <f t="shared" ref="F167:N167" si="16">SUM(F169:F173)</f>
        <v>12588.869999999999</v>
      </c>
      <c r="G167" s="51">
        <f t="shared" si="16"/>
        <v>1943.86088</v>
      </c>
      <c r="H167" s="51">
        <f t="shared" si="16"/>
        <v>15.441106946056319</v>
      </c>
      <c r="I167" s="51">
        <f t="shared" si="16"/>
        <v>6441.0142100000003</v>
      </c>
      <c r="J167" s="51">
        <f t="shared" si="16"/>
        <v>51.16435557758561</v>
      </c>
      <c r="K167" s="51">
        <f t="shared" si="16"/>
        <v>0</v>
      </c>
      <c r="L167" s="51">
        <f t="shared" si="16"/>
        <v>0</v>
      </c>
      <c r="M167" s="51">
        <f t="shared" si="16"/>
        <v>0</v>
      </c>
      <c r="N167" s="51">
        <f t="shared" si="16"/>
        <v>0</v>
      </c>
      <c r="O167" s="374"/>
    </row>
    <row r="168" spans="1:34">
      <c r="A168" s="368"/>
      <c r="B168" s="369"/>
      <c r="C168" s="369"/>
      <c r="D168" s="370"/>
      <c r="E168" s="20" t="s">
        <v>23</v>
      </c>
      <c r="F168" s="84"/>
      <c r="G168" s="39"/>
      <c r="H168" s="40"/>
      <c r="I168" s="39"/>
      <c r="J168" s="39"/>
      <c r="K168" s="39"/>
      <c r="L168" s="39"/>
      <c r="M168" s="39"/>
      <c r="N168" s="40"/>
      <c r="O168" s="375"/>
    </row>
    <row r="169" spans="1:34" ht="48.75" customHeight="1">
      <c r="A169" s="368"/>
      <c r="B169" s="369"/>
      <c r="C169" s="369"/>
      <c r="D169" s="370"/>
      <c r="E169" s="21" t="s">
        <v>31</v>
      </c>
      <c r="F169" s="70">
        <f>F63+F88+F162</f>
        <v>0</v>
      </c>
      <c r="G169" s="35"/>
      <c r="H169" s="37"/>
      <c r="I169" s="35"/>
      <c r="J169" s="37"/>
      <c r="K169" s="35"/>
      <c r="L169" s="37"/>
      <c r="M169" s="35"/>
      <c r="N169" s="37"/>
      <c r="O169" s="374"/>
    </row>
    <row r="170" spans="1:34" ht="38.25">
      <c r="A170" s="368"/>
      <c r="B170" s="369"/>
      <c r="C170" s="369"/>
      <c r="D170" s="370"/>
      <c r="E170" s="140" t="s">
        <v>32</v>
      </c>
      <c r="F170" s="70">
        <f>F64+F89+F163</f>
        <v>0</v>
      </c>
      <c r="G170" s="36"/>
      <c r="H170" s="37"/>
      <c r="I170" s="36"/>
      <c r="J170" s="37"/>
      <c r="K170" s="36"/>
      <c r="L170" s="37"/>
      <c r="M170" s="36"/>
      <c r="N170" s="37"/>
      <c r="O170" s="374"/>
    </row>
    <row r="171" spans="1:34" ht="38.25">
      <c r="A171" s="368"/>
      <c r="B171" s="369"/>
      <c r="C171" s="369"/>
      <c r="D171" s="370"/>
      <c r="E171" s="140" t="s">
        <v>33</v>
      </c>
      <c r="F171" s="70">
        <f>F65+F90+F164</f>
        <v>0</v>
      </c>
      <c r="G171" s="36"/>
      <c r="H171" s="37"/>
      <c r="I171" s="36"/>
      <c r="J171" s="37"/>
      <c r="K171" s="36"/>
      <c r="L171" s="37"/>
      <c r="M171" s="36"/>
      <c r="N171" s="37"/>
      <c r="O171" s="374"/>
    </row>
    <row r="172" spans="1:34" ht="25.5">
      <c r="A172" s="368"/>
      <c r="B172" s="369"/>
      <c r="C172" s="369"/>
      <c r="D172" s="370"/>
      <c r="E172" s="21" t="s">
        <v>34</v>
      </c>
      <c r="F172" s="70">
        <f>F66+F91+F165</f>
        <v>12588.869999999999</v>
      </c>
      <c r="G172" s="30">
        <f>G66+G91+G165</f>
        <v>1943.86088</v>
      </c>
      <c r="H172" s="30">
        <f>G172/F172*100</f>
        <v>15.441106946056319</v>
      </c>
      <c r="I172" s="30">
        <f>I66+I91+I165</f>
        <v>6441.0142100000003</v>
      </c>
      <c r="J172" s="30">
        <f>I172/F172*100</f>
        <v>51.16435557758561</v>
      </c>
      <c r="K172" s="30"/>
      <c r="L172" s="30"/>
      <c r="M172" s="30"/>
      <c r="N172" s="30"/>
      <c r="O172" s="374"/>
    </row>
    <row r="173" spans="1:34" ht="25.5">
      <c r="A173" s="371"/>
      <c r="B173" s="372"/>
      <c r="C173" s="372"/>
      <c r="D173" s="373"/>
      <c r="E173" s="140" t="s">
        <v>35</v>
      </c>
      <c r="F173" s="70">
        <f>F67+F92+F166</f>
        <v>0</v>
      </c>
      <c r="G173" s="36"/>
      <c r="H173" s="37"/>
      <c r="I173" s="36"/>
      <c r="J173" s="37"/>
      <c r="K173" s="36"/>
      <c r="L173" s="37"/>
      <c r="M173" s="36"/>
      <c r="N173" s="37"/>
      <c r="O173" s="374"/>
    </row>
    <row r="175" spans="1:34" s="57" customFormat="1" ht="15.75" customHeight="1">
      <c r="A175"/>
      <c r="B175"/>
      <c r="C175"/>
      <c r="D175"/>
      <c r="E175"/>
      <c r="F175" s="74"/>
      <c r="G175"/>
      <c r="H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</row>
    <row r="176" spans="1:34" s="57" customFormat="1" ht="15.75">
      <c r="A176" s="163" t="s">
        <v>43</v>
      </c>
      <c r="B176" s="345"/>
      <c r="C176" s="25" t="s">
        <v>70</v>
      </c>
      <c r="D176" s="26"/>
      <c r="E176" s="27"/>
      <c r="F176" s="87"/>
      <c r="G176" s="28"/>
      <c r="H176" s="28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</row>
    <row r="177" spans="1:34" s="57" customFormat="1" ht="46.5" customHeight="1">
      <c r="A177" s="28"/>
      <c r="B177" s="28"/>
      <c r="C177" s="5" t="s">
        <v>44</v>
      </c>
      <c r="D177" s="28"/>
      <c r="E177" s="28"/>
      <c r="F177" s="88"/>
      <c r="G177" s="28"/>
      <c r="H177" s="28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</row>
    <row r="178" spans="1:34" s="57" customFormat="1" ht="15.75">
      <c r="A178" s="163" t="s">
        <v>45</v>
      </c>
      <c r="B178" s="345"/>
      <c r="C178" s="346" t="s">
        <v>71</v>
      </c>
      <c r="D178" s="346"/>
      <c r="E178" s="330"/>
      <c r="F178" s="347" t="s">
        <v>70</v>
      </c>
      <c r="G178" s="348"/>
      <c r="H178" s="2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</row>
    <row r="179" spans="1:34" s="57" customFormat="1" ht="15.75">
      <c r="A179" s="28"/>
      <c r="B179" s="28"/>
      <c r="C179" s="5" t="s">
        <v>88</v>
      </c>
      <c r="D179" s="28"/>
      <c r="E179" s="28"/>
      <c r="F179" s="88"/>
      <c r="G179" s="28"/>
      <c r="H179" s="28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</row>
    <row r="180" spans="1:34" s="57" customFormat="1" ht="15.75">
      <c r="A180" s="28"/>
      <c r="B180" s="28"/>
      <c r="C180" s="5"/>
      <c r="D180" s="28"/>
      <c r="E180" s="28"/>
      <c r="F180" s="88"/>
      <c r="G180" s="28"/>
      <c r="H180" s="28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</row>
    <row r="181" spans="1:34" s="57" customFormat="1" ht="15.75">
      <c r="A181" s="5"/>
      <c r="B181" s="5" t="s">
        <v>46</v>
      </c>
      <c r="C181" s="25" t="s">
        <v>72</v>
      </c>
      <c r="D181" s="25"/>
      <c r="E181" s="5"/>
      <c r="F181" s="76"/>
      <c r="G181" s="5"/>
      <c r="H181" s="28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</row>
    <row r="182" spans="1:34" s="57" customFormat="1" ht="15.75" customHeight="1">
      <c r="A182" s="5"/>
      <c r="B182" s="5"/>
      <c r="C182" s="5"/>
      <c r="D182" s="5"/>
      <c r="E182" s="5"/>
      <c r="F182" s="76"/>
      <c r="G182" s="5"/>
      <c r="H182" s="28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</row>
    <row r="183" spans="1:34" s="57" customFormat="1" ht="15.75">
      <c r="A183" s="163" t="s">
        <v>87</v>
      </c>
      <c r="B183" s="163"/>
      <c r="C183" s="163"/>
      <c r="D183" s="25" t="s">
        <v>73</v>
      </c>
      <c r="E183" s="29"/>
      <c r="F183" s="76"/>
      <c r="G183" s="5"/>
      <c r="H183" s="28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</row>
    <row r="184" spans="1:34" s="57" customFormat="1" ht="15.75">
      <c r="A184" s="163"/>
      <c r="B184" s="163"/>
      <c r="C184" s="163"/>
      <c r="D184" s="5" t="s">
        <v>89</v>
      </c>
      <c r="E184" s="5"/>
      <c r="F184" s="76"/>
      <c r="G184" s="5"/>
      <c r="H184" s="28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</row>
    <row r="185" spans="1:34" ht="15.75">
      <c r="A185" s="5"/>
      <c r="B185" s="5"/>
      <c r="C185" s="5"/>
      <c r="D185" s="5"/>
      <c r="E185" s="5"/>
      <c r="F185" s="76"/>
      <c r="G185" s="5"/>
      <c r="H185" s="28"/>
    </row>
  </sheetData>
  <mergeCells count="120">
    <mergeCell ref="A109:O109"/>
    <mergeCell ref="A110:O110"/>
    <mergeCell ref="A111:O111"/>
    <mergeCell ref="A158:O158"/>
    <mergeCell ref="A138:O138"/>
    <mergeCell ref="A139:O139"/>
    <mergeCell ref="A140:O140"/>
    <mergeCell ref="A176:B176"/>
    <mergeCell ref="A151:A157"/>
    <mergeCell ref="B151:B157"/>
    <mergeCell ref="C151:C157"/>
    <mergeCell ref="D151:D157"/>
    <mergeCell ref="O151:O157"/>
    <mergeCell ref="A159:O159"/>
    <mergeCell ref="A141:O141"/>
    <mergeCell ref="A142:O142"/>
    <mergeCell ref="A143:O143"/>
    <mergeCell ref="A144:A150"/>
    <mergeCell ref="B144:D150"/>
    <mergeCell ref="O144:O150"/>
    <mergeCell ref="A123:O123"/>
    <mergeCell ref="A124:A130"/>
    <mergeCell ref="B124:D130"/>
    <mergeCell ref="O124:O130"/>
    <mergeCell ref="A178:B178"/>
    <mergeCell ref="C178:E178"/>
    <mergeCell ref="F178:G178"/>
    <mergeCell ref="A183:C184"/>
    <mergeCell ref="A160:B166"/>
    <mergeCell ref="C160:C166"/>
    <mergeCell ref="D160:D166"/>
    <mergeCell ref="O160:O166"/>
    <mergeCell ref="A167:D173"/>
    <mergeCell ref="O167:O173"/>
    <mergeCell ref="A131:A137"/>
    <mergeCell ref="B131:B137"/>
    <mergeCell ref="C131:C137"/>
    <mergeCell ref="D131:D137"/>
    <mergeCell ref="O131:O137"/>
    <mergeCell ref="A112:O112"/>
    <mergeCell ref="A113:O113"/>
    <mergeCell ref="A114:O114"/>
    <mergeCell ref="A115:A121"/>
    <mergeCell ref="B115:B121"/>
    <mergeCell ref="C115:C121"/>
    <mergeCell ref="D115:D121"/>
    <mergeCell ref="O115:O121"/>
    <mergeCell ref="A122:O122"/>
    <mergeCell ref="A95:A101"/>
    <mergeCell ref="B95:D101"/>
    <mergeCell ref="O95:O101"/>
    <mergeCell ref="A102:A108"/>
    <mergeCell ref="B102:B108"/>
    <mergeCell ref="C102:C108"/>
    <mergeCell ref="D102:D108"/>
    <mergeCell ref="O102:O108"/>
    <mergeCell ref="A86:B92"/>
    <mergeCell ref="C86:C92"/>
    <mergeCell ref="D86:D92"/>
    <mergeCell ref="O86:O92"/>
    <mergeCell ref="A93:O93"/>
    <mergeCell ref="A94:O94"/>
    <mergeCell ref="A85:O85"/>
    <mergeCell ref="A84:O84"/>
    <mergeCell ref="A61:D67"/>
    <mergeCell ref="O61:O67"/>
    <mergeCell ref="A68:O68"/>
    <mergeCell ref="A69:O69"/>
    <mergeCell ref="A70:A76"/>
    <mergeCell ref="B70:D76"/>
    <mergeCell ref="O70:O76"/>
    <mergeCell ref="A60:O60"/>
    <mergeCell ref="A45:A51"/>
    <mergeCell ref="B45:B51"/>
    <mergeCell ref="C45:C51"/>
    <mergeCell ref="D45:D51"/>
    <mergeCell ref="O45:O51"/>
    <mergeCell ref="A52:O52"/>
    <mergeCell ref="A77:A83"/>
    <mergeCell ref="B77:B83"/>
    <mergeCell ref="C77:C83"/>
    <mergeCell ref="D77:D83"/>
    <mergeCell ref="O77:O83"/>
    <mergeCell ref="A44:O44"/>
    <mergeCell ref="A43:O43"/>
    <mergeCell ref="A27:A33"/>
    <mergeCell ref="B27:B33"/>
    <mergeCell ref="C27:C33"/>
    <mergeCell ref="D27:D33"/>
    <mergeCell ref="O27:O33"/>
    <mergeCell ref="A35:O35"/>
    <mergeCell ref="A53:A59"/>
    <mergeCell ref="B53:B59"/>
    <mergeCell ref="C53:C59"/>
    <mergeCell ref="D53:D59"/>
    <mergeCell ref="O53:O59"/>
    <mergeCell ref="A17:O17"/>
    <mergeCell ref="A18:O18"/>
    <mergeCell ref="A19:O19"/>
    <mergeCell ref="A20:A26"/>
    <mergeCell ref="B20:D26"/>
    <mergeCell ref="O20:O26"/>
    <mergeCell ref="A34:O34"/>
    <mergeCell ref="A36:A42"/>
    <mergeCell ref="B36:B42"/>
    <mergeCell ref="C36:C42"/>
    <mergeCell ref="D36:D42"/>
    <mergeCell ref="O36:O42"/>
    <mergeCell ref="B10:N10"/>
    <mergeCell ref="P10:AH10"/>
    <mergeCell ref="A14:A16"/>
    <mergeCell ref="B14:B16"/>
    <mergeCell ref="C14:D15"/>
    <mergeCell ref="E14:E16"/>
    <mergeCell ref="F14:F16"/>
    <mergeCell ref="G14:H15"/>
    <mergeCell ref="I14:J15"/>
    <mergeCell ref="K14:L15"/>
    <mergeCell ref="M14:N15"/>
    <mergeCell ref="O14:O16"/>
  </mergeCells>
  <pageMargins left="0.35433070866141736" right="0.15748031496062992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42"/>
  <sheetViews>
    <sheetView topLeftCell="J1" workbookViewId="0">
      <pane ySplit="2" topLeftCell="A41" activePane="bottomLeft" state="frozen"/>
      <selection pane="bottomLeft" activeCell="T69" sqref="T69"/>
    </sheetView>
  </sheetViews>
  <sheetFormatPr defaultRowHeight="12.75"/>
  <cols>
    <col min="1" max="3" width="9.42578125" bestFit="1" customWidth="1"/>
    <col min="4" max="4" width="10.42578125" customWidth="1"/>
    <col min="5" max="6" width="9.42578125" bestFit="1" customWidth="1"/>
    <col min="7" max="7" width="9.5703125" bestFit="1" customWidth="1"/>
    <col min="8" max="11" width="9.42578125" bestFit="1" customWidth="1"/>
    <col min="12" max="12" width="13.42578125" customWidth="1"/>
    <col min="13" max="13" width="10.7109375" customWidth="1"/>
    <col min="14" max="14" width="9.7109375" bestFit="1" customWidth="1"/>
    <col min="15" max="15" width="10.140625" customWidth="1"/>
    <col min="16" max="16" width="9.5703125" bestFit="1" customWidth="1"/>
    <col min="17" max="17" width="11.28515625" customWidth="1"/>
    <col min="18" max="18" width="9.7109375" bestFit="1" customWidth="1"/>
    <col min="19" max="19" width="9.5703125" bestFit="1" customWidth="1"/>
    <col min="20" max="20" width="12.140625" bestFit="1" customWidth="1"/>
    <col min="21" max="21" width="16.28515625" customWidth="1"/>
  </cols>
  <sheetData>
    <row r="1" spans="1:20" s="1" customFormat="1">
      <c r="A1" s="391" t="s">
        <v>93</v>
      </c>
      <c r="B1" s="392"/>
      <c r="C1" s="393"/>
      <c r="D1" s="395" t="s">
        <v>94</v>
      </c>
      <c r="E1" s="396"/>
      <c r="F1" s="397" t="s">
        <v>95</v>
      </c>
      <c r="G1" s="398"/>
      <c r="H1" s="399" t="s">
        <v>96</v>
      </c>
      <c r="I1" s="400"/>
      <c r="J1" s="404" t="s">
        <v>102</v>
      </c>
      <c r="K1" s="405"/>
      <c r="L1" s="407" t="s">
        <v>6</v>
      </c>
      <c r="M1" s="408"/>
      <c r="N1" s="409"/>
      <c r="O1" s="130" t="s">
        <v>7</v>
      </c>
      <c r="P1" s="412" t="s">
        <v>15</v>
      </c>
      <c r="Q1" s="413"/>
      <c r="R1" s="413"/>
      <c r="S1" s="414"/>
      <c r="T1" s="135" t="s">
        <v>109</v>
      </c>
    </row>
    <row r="2" spans="1:20" s="68" customFormat="1">
      <c r="A2" s="117" t="s">
        <v>257</v>
      </c>
      <c r="B2" s="117" t="s">
        <v>258</v>
      </c>
      <c r="C2" s="118" t="s">
        <v>259</v>
      </c>
      <c r="D2" s="119" t="s">
        <v>260</v>
      </c>
      <c r="E2" s="119" t="s">
        <v>259</v>
      </c>
      <c r="F2" s="120" t="s">
        <v>261</v>
      </c>
      <c r="G2" s="120" t="s">
        <v>262</v>
      </c>
      <c r="H2" s="121" t="s">
        <v>261</v>
      </c>
      <c r="I2" s="121" t="s">
        <v>262</v>
      </c>
      <c r="J2" s="126" t="s">
        <v>263</v>
      </c>
      <c r="K2" s="126" t="s">
        <v>264</v>
      </c>
      <c r="L2" s="128" t="s">
        <v>265</v>
      </c>
      <c r="M2" s="128" t="s">
        <v>266</v>
      </c>
      <c r="N2" s="128" t="s">
        <v>267</v>
      </c>
      <c r="O2" s="131" t="s">
        <v>268</v>
      </c>
      <c r="P2" s="133" t="s">
        <v>265</v>
      </c>
      <c r="Q2" s="133" t="s">
        <v>266</v>
      </c>
      <c r="R2" s="133" t="s">
        <v>269</v>
      </c>
      <c r="S2" s="133" t="s">
        <v>270</v>
      </c>
      <c r="T2" s="136" t="s">
        <v>271</v>
      </c>
    </row>
    <row r="3" spans="1:20" s="68" customFormat="1">
      <c r="A3" s="67">
        <v>10000</v>
      </c>
      <c r="B3" s="67">
        <v>6000</v>
      </c>
      <c r="C3" s="144">
        <v>9499.98</v>
      </c>
      <c r="D3" s="67">
        <v>8000</v>
      </c>
      <c r="E3" s="67">
        <v>18000</v>
      </c>
      <c r="F3" s="67"/>
      <c r="G3" s="67"/>
      <c r="H3" s="67"/>
      <c r="I3" s="67"/>
      <c r="J3" s="67">
        <v>23600</v>
      </c>
      <c r="K3" s="67"/>
      <c r="L3" s="67">
        <v>27393.57</v>
      </c>
      <c r="M3" s="67">
        <v>24908</v>
      </c>
      <c r="N3" s="68">
        <v>8333.33</v>
      </c>
      <c r="O3" s="67">
        <v>1053.3900000000001</v>
      </c>
      <c r="P3" s="67">
        <v>4701.51</v>
      </c>
      <c r="Q3" s="67">
        <v>3000</v>
      </c>
      <c r="R3" s="67"/>
      <c r="S3" s="67">
        <v>95297.37</v>
      </c>
      <c r="T3" s="67">
        <v>3032145.05</v>
      </c>
    </row>
    <row r="4" spans="1:20" s="68" customFormat="1">
      <c r="A4" s="67">
        <v>6000</v>
      </c>
      <c r="B4" s="99">
        <v>3000</v>
      </c>
      <c r="C4" s="67"/>
      <c r="D4" s="67">
        <v>3000</v>
      </c>
      <c r="E4" s="67"/>
      <c r="F4" s="67"/>
      <c r="G4" s="67"/>
      <c r="H4" s="67"/>
      <c r="I4" s="67"/>
      <c r="J4" s="67">
        <v>8260</v>
      </c>
      <c r="K4" s="67"/>
      <c r="L4" s="67">
        <v>7983.8</v>
      </c>
      <c r="M4" s="65">
        <v>33274.53</v>
      </c>
      <c r="N4" s="67">
        <v>12333</v>
      </c>
      <c r="O4" s="67">
        <v>1003</v>
      </c>
      <c r="P4" s="67">
        <v>9503.58</v>
      </c>
      <c r="Q4" s="67">
        <v>21397</v>
      </c>
      <c r="R4" s="67"/>
      <c r="S4" s="67">
        <v>93904.89</v>
      </c>
      <c r="T4" s="67"/>
    </row>
    <row r="5" spans="1:20" s="68" customFormat="1">
      <c r="A5" s="67"/>
      <c r="B5" s="67"/>
      <c r="C5" s="67"/>
      <c r="E5" s="67"/>
      <c r="F5" s="67"/>
      <c r="G5" s="67"/>
      <c r="H5" s="67"/>
      <c r="I5" s="67"/>
      <c r="J5" s="67">
        <v>94400</v>
      </c>
      <c r="K5" s="67"/>
      <c r="L5" s="67">
        <v>58953.31</v>
      </c>
      <c r="M5" s="65"/>
      <c r="N5" s="67">
        <v>8333.33</v>
      </c>
      <c r="O5" s="67">
        <v>17.350000000000001</v>
      </c>
      <c r="P5" s="143">
        <v>7704.33</v>
      </c>
      <c r="Q5" s="67">
        <v>3335</v>
      </c>
      <c r="R5" s="67"/>
      <c r="S5" s="67">
        <v>93775.9</v>
      </c>
      <c r="T5" s="67"/>
    </row>
    <row r="6" spans="1:20" s="68" customForma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>
        <v>30583.38</v>
      </c>
      <c r="M6" s="67">
        <v>45000</v>
      </c>
      <c r="N6" s="67">
        <v>12333</v>
      </c>
      <c r="O6" s="67">
        <v>1413.29</v>
      </c>
      <c r="P6" s="143">
        <v>8857.9599999999991</v>
      </c>
      <c r="Q6" s="67">
        <v>21403.45</v>
      </c>
      <c r="R6" s="67"/>
      <c r="S6" s="67">
        <v>93914.62</v>
      </c>
      <c r="T6" s="67"/>
    </row>
    <row r="7" spans="1:20" s="68" customForma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>
        <v>5939.33</v>
      </c>
      <c r="M7" s="67"/>
      <c r="N7" s="67">
        <v>12333</v>
      </c>
      <c r="O7" s="67">
        <v>1003</v>
      </c>
      <c r="P7" s="143">
        <v>4928.45</v>
      </c>
      <c r="Q7" s="67"/>
      <c r="R7" s="67"/>
      <c r="S7" s="67"/>
      <c r="T7" s="67"/>
    </row>
    <row r="8" spans="1:20" s="68" customForma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>
        <v>17282.62</v>
      </c>
      <c r="M8" s="67"/>
      <c r="N8" s="67">
        <v>8333.33</v>
      </c>
      <c r="O8" s="67">
        <v>31.8</v>
      </c>
      <c r="P8" s="143">
        <v>5579.53</v>
      </c>
      <c r="Q8" s="67"/>
      <c r="R8" s="67"/>
      <c r="S8" s="67"/>
      <c r="T8" s="67"/>
    </row>
    <row r="9" spans="1:20" s="68" customForma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>
        <v>65158.66</v>
      </c>
      <c r="M9" s="67"/>
      <c r="O9" s="67">
        <v>1003</v>
      </c>
      <c r="P9" s="68">
        <v>4531.12</v>
      </c>
      <c r="Q9" s="67"/>
      <c r="R9" s="67"/>
      <c r="S9" s="67"/>
      <c r="T9" s="67"/>
    </row>
    <row r="10" spans="1:20" s="68" customFormat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>
        <v>911.51</v>
      </c>
      <c r="M10" s="67"/>
      <c r="N10" s="67"/>
      <c r="O10" s="67">
        <v>1218.94</v>
      </c>
      <c r="P10" s="67">
        <v>600.05999999999995</v>
      </c>
      <c r="Q10" s="67"/>
      <c r="R10" s="67"/>
      <c r="S10" s="67"/>
      <c r="T10" s="67"/>
    </row>
    <row r="11" spans="1:20" s="68" customFormat="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>
        <v>415.71</v>
      </c>
      <c r="M11" s="67"/>
      <c r="N11" s="67"/>
      <c r="O11" s="67">
        <v>222.43</v>
      </c>
      <c r="P11" s="67"/>
      <c r="Q11" s="67"/>
      <c r="R11" s="67"/>
      <c r="S11" s="67"/>
      <c r="T11" s="67"/>
    </row>
    <row r="12" spans="1:20" s="68" customForma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>
        <v>10977.45</v>
      </c>
      <c r="M12" s="67"/>
      <c r="N12" s="67"/>
      <c r="O12" s="67"/>
      <c r="P12" s="67"/>
      <c r="Q12" s="67"/>
      <c r="R12" s="67"/>
      <c r="S12" s="67"/>
      <c r="T12" s="67"/>
    </row>
    <row r="13" spans="1:20" s="68" customFormat="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>
        <v>2302.1999999999998</v>
      </c>
      <c r="M13" s="67"/>
      <c r="N13" s="67"/>
      <c r="O13" s="67"/>
      <c r="P13" s="67"/>
      <c r="Q13" s="67"/>
      <c r="R13" s="67"/>
      <c r="S13" s="67"/>
      <c r="T13" s="67"/>
    </row>
    <row r="14" spans="1:20" s="68" customForma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>
        <v>7078.66</v>
      </c>
      <c r="M14" s="67"/>
      <c r="N14" s="67"/>
      <c r="O14" s="67"/>
      <c r="P14" s="67"/>
      <c r="Q14" s="67"/>
      <c r="R14" s="67"/>
      <c r="S14" s="67"/>
      <c r="T14" s="67"/>
    </row>
    <row r="15" spans="1:20" s="68" customForma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>
        <v>36526.67</v>
      </c>
      <c r="M15" s="67"/>
      <c r="N15" s="67"/>
      <c r="P15" s="67"/>
      <c r="Q15" s="67"/>
      <c r="R15" s="67"/>
      <c r="S15" s="67"/>
      <c r="T15" s="67"/>
    </row>
    <row r="16" spans="1:20" s="68" customForma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>
        <v>13975.15</v>
      </c>
      <c r="M16" s="67"/>
      <c r="N16" s="67"/>
      <c r="O16" s="67"/>
      <c r="P16" s="67"/>
      <c r="Q16" s="67"/>
      <c r="R16" s="67"/>
      <c r="S16" s="67"/>
      <c r="T16" s="67"/>
    </row>
    <row r="17" spans="1:20" s="68" customFormat="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>
        <v>23865.759999999998</v>
      </c>
      <c r="M17" s="67"/>
      <c r="N17" s="67"/>
      <c r="O17" s="67"/>
      <c r="P17" s="67"/>
      <c r="Q17" s="67"/>
      <c r="R17" s="67"/>
      <c r="S17" s="67"/>
      <c r="T17" s="67"/>
    </row>
    <row r="18" spans="1:20" s="68" customForma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>
        <v>31821</v>
      </c>
      <c r="M18" s="67"/>
      <c r="N18" s="67"/>
      <c r="O18" s="67"/>
      <c r="P18" s="67"/>
      <c r="Q18" s="67"/>
      <c r="R18" s="67"/>
      <c r="S18" s="67"/>
      <c r="T18" s="67"/>
    </row>
    <row r="19" spans="1:20" s="68" customForma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>
        <v>889.83</v>
      </c>
      <c r="M19" s="67"/>
      <c r="N19" s="67"/>
      <c r="O19" s="67"/>
      <c r="P19" s="67"/>
      <c r="Q19" s="67"/>
      <c r="R19" s="67"/>
      <c r="S19" s="67"/>
      <c r="T19" s="67"/>
    </row>
    <row r="20" spans="1:20" s="68" customForma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>
        <v>2247.46</v>
      </c>
      <c r="M20" s="67"/>
      <c r="N20" s="67"/>
      <c r="O20" s="67"/>
      <c r="P20" s="67"/>
      <c r="Q20" s="67"/>
      <c r="R20" s="67"/>
      <c r="S20" s="67"/>
      <c r="T20" s="67"/>
    </row>
    <row r="21" spans="1:20" s="68" customForma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>
        <v>9424.75</v>
      </c>
      <c r="M21" s="67"/>
      <c r="N21" s="67"/>
      <c r="O21" s="67"/>
      <c r="P21" s="67"/>
      <c r="Q21" s="67"/>
      <c r="R21" s="67"/>
      <c r="S21" s="67"/>
      <c r="T21" s="67"/>
    </row>
    <row r="22" spans="1:20" s="68" customForma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>
        <v>415.71</v>
      </c>
      <c r="M22" s="67"/>
      <c r="N22" s="67"/>
      <c r="O22" s="67"/>
      <c r="P22" s="67"/>
      <c r="Q22" s="67"/>
      <c r="R22" s="67"/>
      <c r="S22" s="67"/>
      <c r="T22" s="67"/>
    </row>
    <row r="23" spans="1:20" s="68" customForma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>
        <v>7078.66</v>
      </c>
      <c r="M23" s="67"/>
      <c r="N23" s="67"/>
      <c r="O23" s="67"/>
      <c r="P23" s="67"/>
      <c r="Q23" s="67"/>
      <c r="R23" s="67"/>
      <c r="S23" s="67"/>
      <c r="T23" s="67"/>
    </row>
    <row r="24" spans="1:20" s="68" customForma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>
        <v>4771.8100000000004</v>
      </c>
      <c r="M24" s="67"/>
      <c r="N24" s="67"/>
      <c r="O24" s="67"/>
      <c r="P24" s="67"/>
      <c r="Q24" s="67"/>
      <c r="R24" s="67"/>
      <c r="S24" s="67"/>
      <c r="T24" s="67"/>
    </row>
    <row r="25" spans="1:20" s="68" customForma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>
        <v>58953.31</v>
      </c>
      <c r="M25" s="67"/>
      <c r="N25" s="67"/>
      <c r="O25" s="67"/>
      <c r="P25" s="67"/>
      <c r="R25" s="67"/>
      <c r="S25" s="67"/>
      <c r="T25" s="67"/>
    </row>
    <row r="26" spans="1:20" s="68" customFormat="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>
        <v>4364.99</v>
      </c>
      <c r="M26" s="67"/>
      <c r="N26" s="67"/>
      <c r="O26" s="67"/>
      <c r="P26" s="67"/>
      <c r="Q26" s="67"/>
      <c r="R26" s="67"/>
      <c r="S26" s="67"/>
      <c r="T26" s="67"/>
    </row>
    <row r="27" spans="1:20" s="68" customForma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>
        <v>25530.76</v>
      </c>
      <c r="M27" s="67"/>
      <c r="N27" s="67"/>
      <c r="O27" s="67"/>
      <c r="P27" s="67"/>
      <c r="Q27" s="67"/>
      <c r="R27" s="67"/>
      <c r="S27" s="67"/>
      <c r="T27" s="67"/>
    </row>
    <row r="28" spans="1:20" s="68" customForma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>
        <v>48503.43</v>
      </c>
      <c r="M28" s="67"/>
      <c r="N28" s="67"/>
      <c r="O28" s="67"/>
      <c r="P28" s="67"/>
      <c r="Q28" s="67"/>
      <c r="R28" s="67"/>
      <c r="S28" s="67"/>
      <c r="T28" s="67"/>
    </row>
    <row r="29" spans="1:20" s="68" customFormat="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>
        <v>6501.48</v>
      </c>
      <c r="M29" s="67"/>
      <c r="N29" s="67"/>
      <c r="O29" s="67"/>
      <c r="P29" s="67"/>
      <c r="Q29" s="67"/>
      <c r="R29" s="67"/>
      <c r="S29" s="67"/>
      <c r="T29" s="67"/>
    </row>
    <row r="30" spans="1:20" s="68" customForma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>
        <v>25567.23</v>
      </c>
      <c r="M30" s="67"/>
      <c r="N30" s="67"/>
      <c r="O30" s="67"/>
      <c r="P30" s="67"/>
      <c r="Q30" s="67"/>
      <c r="R30" s="67"/>
      <c r="S30" s="67"/>
      <c r="T30" s="67"/>
    </row>
    <row r="31" spans="1:20" s="68" customFormat="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>
        <v>23540.85</v>
      </c>
      <c r="M31" s="67"/>
      <c r="N31" s="67"/>
      <c r="O31" s="67"/>
      <c r="P31" s="67"/>
      <c r="Q31" s="67"/>
      <c r="R31" s="67"/>
      <c r="S31" s="67"/>
      <c r="T31" s="67"/>
    </row>
    <row r="32" spans="1:20" s="68" customFormat="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>
        <v>14340.71</v>
      </c>
      <c r="M32" s="67"/>
      <c r="N32" s="67"/>
      <c r="O32" s="67"/>
      <c r="P32" s="67"/>
      <c r="Q32" s="67"/>
      <c r="R32" s="67"/>
      <c r="S32" s="67"/>
      <c r="T32" s="67"/>
    </row>
    <row r="33" spans="1:21" s="68" customForma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>
        <v>31383.94</v>
      </c>
      <c r="M33" s="67"/>
      <c r="N33" s="67"/>
      <c r="O33" s="67"/>
      <c r="P33" s="67"/>
      <c r="Q33" s="67"/>
      <c r="R33" s="67"/>
      <c r="S33" s="67"/>
      <c r="T33" s="67"/>
    </row>
    <row r="34" spans="1:21" s="68" customFormat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>
        <v>337.98</v>
      </c>
      <c r="M34" s="67"/>
      <c r="N34" s="67"/>
      <c r="O34" s="67"/>
      <c r="P34" s="67"/>
      <c r="Q34" s="67"/>
      <c r="R34" s="67"/>
      <c r="S34" s="67"/>
      <c r="T34" s="67"/>
    </row>
    <row r="35" spans="1:21" s="68" customFormat="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>
        <v>853.64</v>
      </c>
      <c r="M35" s="67"/>
      <c r="N35" s="67"/>
      <c r="O35" s="67"/>
      <c r="P35" s="67"/>
      <c r="Q35" s="67"/>
      <c r="R35" s="67"/>
      <c r="S35" s="67"/>
      <c r="T35" s="67"/>
    </row>
    <row r="36" spans="1:21" s="68" customForma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>
        <v>12312.56</v>
      </c>
      <c r="M36" s="67"/>
      <c r="N36" s="67"/>
      <c r="O36" s="67"/>
      <c r="P36" s="67"/>
      <c r="Q36" s="67"/>
      <c r="R36" s="67"/>
      <c r="S36" s="67"/>
      <c r="T36" s="67"/>
    </row>
    <row r="37" spans="1:21" s="68" customFormat="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>
        <v>627.46</v>
      </c>
      <c r="M37" s="67"/>
      <c r="N37" s="67"/>
      <c r="O37" s="67"/>
      <c r="P37" s="67"/>
      <c r="Q37" s="67"/>
      <c r="R37" s="67"/>
      <c r="S37" s="67"/>
      <c r="T37" s="67"/>
    </row>
    <row r="38" spans="1:21" s="68" customFormat="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>
        <v>7078.66</v>
      </c>
      <c r="M38" s="67"/>
      <c r="N38" s="67"/>
      <c r="O38" s="67"/>
      <c r="P38" s="67"/>
      <c r="Q38" s="67"/>
      <c r="R38" s="67"/>
      <c r="S38" s="67"/>
      <c r="T38" s="67"/>
    </row>
    <row r="39" spans="1:21" s="68" customForma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>
        <v>4771.8100000000004</v>
      </c>
      <c r="M39" s="67"/>
      <c r="N39" s="67"/>
      <c r="O39" s="67"/>
      <c r="P39" s="67"/>
      <c r="Q39" s="67"/>
      <c r="R39" s="67"/>
      <c r="S39" s="67"/>
      <c r="T39" s="67"/>
    </row>
    <row r="40" spans="1:21" s="68" customFormat="1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1:21" s="68" customFormat="1">
      <c r="A41" s="123">
        <f>SUM(A3:A40)</f>
        <v>16000</v>
      </c>
      <c r="B41" s="123">
        <f t="shared" ref="B41:T41" si="0">SUM(B3:B40)</f>
        <v>9000</v>
      </c>
      <c r="C41" s="123">
        <f>SUM(C3:C40)</f>
        <v>9499.98</v>
      </c>
      <c r="D41" s="124">
        <f>SUM(D3:D40)</f>
        <v>11000</v>
      </c>
      <c r="E41" s="124">
        <f t="shared" si="0"/>
        <v>18000</v>
      </c>
      <c r="F41" s="122">
        <f t="shared" si="0"/>
        <v>0</v>
      </c>
      <c r="G41" s="122">
        <f t="shared" si="0"/>
        <v>0</v>
      </c>
      <c r="H41" s="125">
        <f t="shared" si="0"/>
        <v>0</v>
      </c>
      <c r="I41" s="125">
        <f t="shared" si="0"/>
        <v>0</v>
      </c>
      <c r="J41" s="127">
        <f t="shared" si="0"/>
        <v>126260</v>
      </c>
      <c r="K41" s="127">
        <f t="shared" si="0"/>
        <v>0</v>
      </c>
      <c r="L41" s="129">
        <f t="shared" si="0"/>
        <v>630665.81000000006</v>
      </c>
      <c r="M41" s="129">
        <f t="shared" si="0"/>
        <v>103182.53</v>
      </c>
      <c r="N41" s="129">
        <f t="shared" si="0"/>
        <v>61998.990000000005</v>
      </c>
      <c r="O41" s="132">
        <f t="shared" si="0"/>
        <v>6966.2000000000007</v>
      </c>
      <c r="P41" s="134">
        <f t="shared" si="0"/>
        <v>46406.539999999994</v>
      </c>
      <c r="Q41" s="134">
        <f t="shared" si="0"/>
        <v>49135.45</v>
      </c>
      <c r="R41" s="134">
        <f t="shared" si="0"/>
        <v>0</v>
      </c>
      <c r="S41" s="134">
        <f t="shared" si="0"/>
        <v>376892.78</v>
      </c>
      <c r="T41" s="137">
        <f t="shared" si="0"/>
        <v>3032145.05</v>
      </c>
      <c r="U41" s="69">
        <f>SUM(A41:T41)</f>
        <v>4497153.33</v>
      </c>
    </row>
    <row r="42" spans="1:21">
      <c r="A42" s="394">
        <f>A41+B41+C41</f>
        <v>34499.979999999996</v>
      </c>
      <c r="B42" s="392"/>
      <c r="C42" s="393"/>
      <c r="D42" s="401">
        <f>D41+E41</f>
        <v>29000</v>
      </c>
      <c r="E42" s="396"/>
      <c r="F42" s="402">
        <f>F41+G41</f>
        <v>0</v>
      </c>
      <c r="G42" s="398"/>
      <c r="H42" s="403">
        <f>H41+I41</f>
        <v>0</v>
      </c>
      <c r="I42" s="400"/>
      <c r="J42" s="406">
        <f>J41+K41</f>
        <v>126260</v>
      </c>
      <c r="K42" s="405"/>
      <c r="L42" s="410">
        <f>L41+M41+N41</f>
        <v>795847.33000000007</v>
      </c>
      <c r="M42" s="411"/>
      <c r="N42" s="411"/>
      <c r="O42" s="138">
        <f>O41</f>
        <v>6966.2000000000007</v>
      </c>
      <c r="P42" s="415">
        <f>P41+Q41+R41+S41</f>
        <v>472434.77</v>
      </c>
      <c r="Q42" s="413"/>
      <c r="R42" s="413"/>
      <c r="S42" s="414"/>
      <c r="T42" s="139">
        <f>T41</f>
        <v>3032145.05</v>
      </c>
      <c r="U42" s="69">
        <f>A42+D42+F42+H42+J42+L42+O42+P42+T42</f>
        <v>4497153.33</v>
      </c>
    </row>
  </sheetData>
  <mergeCells count="14">
    <mergeCell ref="P1:S1"/>
    <mergeCell ref="A42:C42"/>
    <mergeCell ref="D42:E42"/>
    <mergeCell ref="F42:G42"/>
    <mergeCell ref="H42:I42"/>
    <mergeCell ref="J42:K42"/>
    <mergeCell ref="L42:N42"/>
    <mergeCell ref="P42:S42"/>
    <mergeCell ref="A1:C1"/>
    <mergeCell ref="D1:E1"/>
    <mergeCell ref="F1:G1"/>
    <mergeCell ref="H1:I1"/>
    <mergeCell ref="J1:K1"/>
    <mergeCell ref="L1:N1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193"/>
  <sheetViews>
    <sheetView view="pageBreakPreview" topLeftCell="A172" zoomScale="85" zoomScaleSheetLayoutView="100" workbookViewId="0">
      <selection activeCell="K185" sqref="K185"/>
    </sheetView>
  </sheetViews>
  <sheetFormatPr defaultRowHeight="12.75"/>
  <cols>
    <col min="2" max="2" width="18.28515625" customWidth="1"/>
    <col min="5" max="5" width="12.85546875" customWidth="1"/>
    <col min="6" max="6" width="11" style="74" bestFit="1" customWidth="1"/>
    <col min="7" max="7" width="9" customWidth="1"/>
    <col min="8" max="8" width="8" customWidth="1"/>
    <col min="9" max="9" width="9.7109375" style="57" customWidth="1"/>
    <col min="10" max="10" width="7.7109375" customWidth="1"/>
    <col min="11" max="11" width="9.85546875" customWidth="1"/>
    <col min="12" max="12" width="7.42578125" customWidth="1"/>
    <col min="14" max="14" width="8" customWidth="1"/>
    <col min="15" max="15" width="20.7109375" customWidth="1"/>
  </cols>
  <sheetData>
    <row r="1" spans="1:34" ht="15.75">
      <c r="B1" s="2"/>
      <c r="F1" s="72" t="s">
        <v>85</v>
      </c>
      <c r="G1" s="4"/>
      <c r="H1" s="4"/>
      <c r="I1" s="53"/>
    </row>
    <row r="2" spans="1:34" ht="15.75">
      <c r="B2" s="2"/>
      <c r="F2" s="73" t="s">
        <v>16</v>
      </c>
      <c r="G2" s="4"/>
      <c r="H2" s="4"/>
      <c r="I2" s="53"/>
    </row>
    <row r="3" spans="1:34" ht="15.75">
      <c r="B3" s="2"/>
      <c r="D3" s="24" t="s">
        <v>243</v>
      </c>
      <c r="G3" s="4"/>
      <c r="H3" s="4"/>
      <c r="I3" s="53"/>
    </row>
    <row r="4" spans="1:34" ht="15.75">
      <c r="B4" s="2"/>
      <c r="E4" s="3"/>
      <c r="F4" s="75" t="s">
        <v>17</v>
      </c>
      <c r="G4" s="4"/>
      <c r="H4" s="4"/>
      <c r="I4" s="53"/>
    </row>
    <row r="5" spans="1:34" ht="6.75" customHeight="1">
      <c r="B5" s="2"/>
      <c r="E5" s="3"/>
      <c r="F5" s="76"/>
      <c r="G5" s="4"/>
      <c r="H5" s="4"/>
      <c r="I5" s="53"/>
    </row>
    <row r="6" spans="1:34" ht="15.75">
      <c r="B6" s="5"/>
      <c r="C6" s="5"/>
      <c r="D6" s="5"/>
      <c r="F6" s="77" t="s">
        <v>304</v>
      </c>
      <c r="G6" s="4"/>
      <c r="H6" s="4"/>
      <c r="I6" s="53"/>
    </row>
    <row r="7" spans="1:34" ht="15.75">
      <c r="B7" s="5"/>
      <c r="C7" s="6"/>
      <c r="D7" s="6"/>
      <c r="F7" s="78"/>
      <c r="G7" s="4" t="s">
        <v>18</v>
      </c>
      <c r="H7" s="4"/>
      <c r="I7" s="53"/>
    </row>
    <row r="8" spans="1:34" ht="6.75" customHeight="1">
      <c r="B8" s="5"/>
      <c r="C8" s="5"/>
      <c r="D8" s="5"/>
      <c r="E8" s="5"/>
      <c r="F8" s="76"/>
      <c r="G8" s="4"/>
      <c r="H8" s="4"/>
      <c r="I8" s="53"/>
    </row>
    <row r="9" spans="1:34" ht="15.75">
      <c r="B9" s="7" t="s">
        <v>171</v>
      </c>
      <c r="C9" s="5"/>
      <c r="D9" s="5"/>
      <c r="E9" s="8"/>
      <c r="F9" s="79"/>
      <c r="G9" s="8"/>
      <c r="H9" s="8"/>
      <c r="I9" s="54"/>
      <c r="J9" s="9"/>
    </row>
    <row r="10" spans="1:34" ht="48.75" customHeight="1">
      <c r="B10" s="163" t="s">
        <v>305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1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</row>
    <row r="11" spans="1:34" ht="6.75" customHeight="1">
      <c r="B11" s="7"/>
      <c r="C11" s="10"/>
      <c r="D11" s="10"/>
      <c r="E11" s="11"/>
      <c r="F11" s="80"/>
      <c r="G11" s="11"/>
      <c r="H11" s="11"/>
      <c r="I11" s="55"/>
      <c r="J11" s="12"/>
    </row>
    <row r="12" spans="1:34" ht="15.75">
      <c r="B12" s="10" t="s">
        <v>77</v>
      </c>
      <c r="C12" s="10"/>
      <c r="D12" s="10"/>
      <c r="E12" s="10"/>
      <c r="F12" s="81"/>
      <c r="G12" s="5"/>
      <c r="H12" s="5"/>
      <c r="I12" s="56"/>
      <c r="J12" s="13"/>
    </row>
    <row r="13" spans="1:34" ht="9.75" customHeight="1">
      <c r="B13" s="7"/>
      <c r="C13" s="10"/>
      <c r="D13" s="10"/>
      <c r="E13" s="10"/>
      <c r="F13" s="81"/>
      <c r="G13" s="5"/>
      <c r="H13" s="5"/>
      <c r="I13" s="56"/>
      <c r="J13" s="13"/>
    </row>
    <row r="14" spans="1:34" ht="22.5" customHeight="1">
      <c r="A14" s="166" t="s">
        <v>19</v>
      </c>
      <c r="B14" s="166" t="s">
        <v>20</v>
      </c>
      <c r="C14" s="166" t="s">
        <v>21</v>
      </c>
      <c r="D14" s="166"/>
      <c r="E14" s="166" t="s">
        <v>22</v>
      </c>
      <c r="F14" s="167" t="s">
        <v>249</v>
      </c>
      <c r="G14" s="168" t="s">
        <v>250</v>
      </c>
      <c r="H14" s="168"/>
      <c r="I14" s="168" t="s">
        <v>251</v>
      </c>
      <c r="J14" s="168"/>
      <c r="K14" s="168" t="s">
        <v>252</v>
      </c>
      <c r="L14" s="168"/>
      <c r="M14" s="168" t="s">
        <v>253</v>
      </c>
      <c r="N14" s="168"/>
      <c r="O14" s="181" t="s">
        <v>24</v>
      </c>
    </row>
    <row r="15" spans="1:34" ht="16.5" customHeight="1">
      <c r="A15" s="166"/>
      <c r="B15" s="166"/>
      <c r="C15" s="166"/>
      <c r="D15" s="166"/>
      <c r="E15" s="166"/>
      <c r="F15" s="167"/>
      <c r="G15" s="168"/>
      <c r="H15" s="168"/>
      <c r="I15" s="168"/>
      <c r="J15" s="168"/>
      <c r="K15" s="168"/>
      <c r="L15" s="168"/>
      <c r="M15" s="168"/>
      <c r="N15" s="168"/>
      <c r="O15" s="181"/>
    </row>
    <row r="16" spans="1:34" ht="63" customHeight="1">
      <c r="A16" s="166"/>
      <c r="B16" s="166"/>
      <c r="C16" s="146" t="s">
        <v>25</v>
      </c>
      <c r="D16" s="146" t="s">
        <v>26</v>
      </c>
      <c r="E16" s="166"/>
      <c r="F16" s="167"/>
      <c r="G16" s="146" t="s">
        <v>27</v>
      </c>
      <c r="H16" s="146" t="s">
        <v>28</v>
      </c>
      <c r="I16" s="146" t="s">
        <v>27</v>
      </c>
      <c r="J16" s="146" t="s">
        <v>28</v>
      </c>
      <c r="K16" s="146" t="s">
        <v>27</v>
      </c>
      <c r="L16" s="146" t="s">
        <v>28</v>
      </c>
      <c r="M16" s="146" t="s">
        <v>27</v>
      </c>
      <c r="N16" s="146" t="s">
        <v>28</v>
      </c>
      <c r="O16" s="181"/>
    </row>
    <row r="17" spans="1:15" ht="12.75" customHeight="1">
      <c r="A17" s="182" t="s">
        <v>49</v>
      </c>
      <c r="B17" s="183"/>
      <c r="C17" s="183"/>
      <c r="D17" s="183"/>
      <c r="E17" s="183"/>
      <c r="F17" s="183"/>
      <c r="G17" s="184"/>
      <c r="H17" s="184"/>
      <c r="I17" s="184"/>
      <c r="J17" s="184"/>
      <c r="K17" s="184"/>
      <c r="L17" s="184"/>
      <c r="M17" s="184"/>
      <c r="N17" s="184"/>
      <c r="O17" s="185"/>
    </row>
    <row r="18" spans="1:15" ht="12.75" customHeight="1">
      <c r="A18" s="182" t="s">
        <v>122</v>
      </c>
      <c r="B18" s="183"/>
      <c r="C18" s="183"/>
      <c r="D18" s="183"/>
      <c r="E18" s="183"/>
      <c r="F18" s="183"/>
      <c r="G18" s="184"/>
      <c r="H18" s="184"/>
      <c r="I18" s="184"/>
      <c r="J18" s="184"/>
      <c r="K18" s="184"/>
      <c r="L18" s="184"/>
      <c r="M18" s="184"/>
      <c r="N18" s="184"/>
      <c r="O18" s="185"/>
    </row>
    <row r="19" spans="1:15" ht="12.75" customHeight="1">
      <c r="A19" s="182" t="s">
        <v>123</v>
      </c>
      <c r="B19" s="183"/>
      <c r="C19" s="183"/>
      <c r="D19" s="183"/>
      <c r="E19" s="183"/>
      <c r="F19" s="183"/>
      <c r="G19" s="184"/>
      <c r="H19" s="184"/>
      <c r="I19" s="184"/>
      <c r="J19" s="184"/>
      <c r="K19" s="184"/>
      <c r="L19" s="184"/>
      <c r="M19" s="184"/>
      <c r="N19" s="184"/>
      <c r="O19" s="185"/>
    </row>
    <row r="20" spans="1:15" ht="12.75" customHeight="1">
      <c r="A20" s="169" t="s">
        <v>29</v>
      </c>
      <c r="B20" s="187" t="s">
        <v>130</v>
      </c>
      <c r="C20" s="188"/>
      <c r="D20" s="189"/>
      <c r="E20" s="14" t="s">
        <v>30</v>
      </c>
      <c r="F20" s="70">
        <f>F22+F23+F24+F25+F26</f>
        <v>696</v>
      </c>
      <c r="G20" s="30">
        <f t="shared" ref="G20:N20" si="0">G22+G23+G24+G25+G26</f>
        <v>67</v>
      </c>
      <c r="H20" s="30">
        <f t="shared" si="0"/>
        <v>9.6264367816091951</v>
      </c>
      <c r="I20" s="30">
        <f t="shared" si="0"/>
        <v>130.49997999999999</v>
      </c>
      <c r="J20" s="30">
        <f t="shared" si="0"/>
        <v>18.749997126436782</v>
      </c>
      <c r="K20" s="30">
        <f t="shared" si="0"/>
        <v>140.11697999999998</v>
      </c>
      <c r="L20" s="30">
        <f t="shared" si="0"/>
        <v>20.131749999999997</v>
      </c>
      <c r="M20" s="30">
        <f t="shared" si="0"/>
        <v>0</v>
      </c>
      <c r="N20" s="30">
        <f t="shared" si="0"/>
        <v>0</v>
      </c>
      <c r="O20" s="196"/>
    </row>
    <row r="21" spans="1:15" ht="21" customHeight="1">
      <c r="A21" s="170"/>
      <c r="B21" s="190"/>
      <c r="C21" s="191"/>
      <c r="D21" s="192"/>
      <c r="E21" s="15" t="s">
        <v>23</v>
      </c>
      <c r="F21" s="82"/>
      <c r="G21" s="38"/>
      <c r="H21" s="38"/>
      <c r="I21" s="38"/>
      <c r="J21" s="38"/>
      <c r="K21" s="38"/>
      <c r="L21" s="38"/>
      <c r="M21" s="38"/>
      <c r="N21" s="38"/>
      <c r="O21" s="197"/>
    </row>
    <row r="22" spans="1:15" ht="25.5">
      <c r="A22" s="170"/>
      <c r="B22" s="190"/>
      <c r="C22" s="191"/>
      <c r="D22" s="192"/>
      <c r="E22" s="16" t="s">
        <v>31</v>
      </c>
      <c r="F22" s="70">
        <v>0</v>
      </c>
      <c r="G22" s="30"/>
      <c r="H22" s="30"/>
      <c r="I22" s="30"/>
      <c r="J22" s="30"/>
      <c r="K22" s="30"/>
      <c r="L22" s="30"/>
      <c r="M22" s="30"/>
      <c r="N22" s="30"/>
      <c r="O22" s="197"/>
    </row>
    <row r="23" spans="1:15" ht="38.25">
      <c r="A23" s="170"/>
      <c r="B23" s="190"/>
      <c r="C23" s="191"/>
      <c r="D23" s="192"/>
      <c r="E23" s="17" t="s">
        <v>32</v>
      </c>
      <c r="F23" s="70">
        <v>0</v>
      </c>
      <c r="G23" s="30"/>
      <c r="H23" s="30"/>
      <c r="I23" s="30"/>
      <c r="J23" s="30"/>
      <c r="K23" s="30"/>
      <c r="L23" s="30"/>
      <c r="M23" s="30"/>
      <c r="N23" s="30"/>
      <c r="O23" s="197"/>
    </row>
    <row r="24" spans="1:15" ht="44.25" customHeight="1">
      <c r="A24" s="170"/>
      <c r="B24" s="190"/>
      <c r="C24" s="191"/>
      <c r="D24" s="192"/>
      <c r="E24" s="18" t="s">
        <v>33</v>
      </c>
      <c r="F24" s="70">
        <v>0</v>
      </c>
      <c r="G24" s="30"/>
      <c r="H24" s="30"/>
      <c r="I24" s="30"/>
      <c r="J24" s="30"/>
      <c r="K24" s="30"/>
      <c r="L24" s="30"/>
      <c r="M24" s="30"/>
      <c r="N24" s="30"/>
      <c r="O24" s="197"/>
    </row>
    <row r="25" spans="1:15" ht="25.5">
      <c r="A25" s="170"/>
      <c r="B25" s="190"/>
      <c r="C25" s="191"/>
      <c r="D25" s="192"/>
      <c r="E25" s="16" t="s">
        <v>34</v>
      </c>
      <c r="F25" s="70">
        <f>F32+F41+F50+F58</f>
        <v>696</v>
      </c>
      <c r="G25" s="70">
        <f>G32+G41+G50+G58</f>
        <v>67</v>
      </c>
      <c r="H25" s="70">
        <f>G25/F25*100</f>
        <v>9.6264367816091951</v>
      </c>
      <c r="I25" s="70">
        <f>I32+I41+I50+I58</f>
        <v>130.49997999999999</v>
      </c>
      <c r="J25" s="70">
        <f>I25/F25*100</f>
        <v>18.749997126436782</v>
      </c>
      <c r="K25" s="70">
        <f>K32+K41+K50+K58</f>
        <v>140.11697999999998</v>
      </c>
      <c r="L25" s="70">
        <f>K25/F25*100</f>
        <v>20.131749999999997</v>
      </c>
      <c r="M25" s="70"/>
      <c r="N25" s="70"/>
      <c r="O25" s="197"/>
    </row>
    <row r="26" spans="1:15" ht="30" customHeight="1">
      <c r="A26" s="186"/>
      <c r="B26" s="193"/>
      <c r="C26" s="194"/>
      <c r="D26" s="195"/>
      <c r="E26" s="18" t="s">
        <v>35</v>
      </c>
      <c r="F26" s="70">
        <v>0</v>
      </c>
      <c r="G26" s="30"/>
      <c r="H26" s="30"/>
      <c r="I26" s="30"/>
      <c r="J26" s="30"/>
      <c r="K26" s="30"/>
      <c r="L26" s="30"/>
      <c r="M26" s="30"/>
      <c r="N26" s="30"/>
      <c r="O26" s="198"/>
    </row>
    <row r="27" spans="1:15" ht="12.75" customHeight="1">
      <c r="A27" s="169" t="s">
        <v>113</v>
      </c>
      <c r="B27" s="171" t="s">
        <v>246</v>
      </c>
      <c r="C27" s="174" t="s">
        <v>82</v>
      </c>
      <c r="D27" s="273" t="s">
        <v>290</v>
      </c>
      <c r="E27" s="14" t="s">
        <v>30</v>
      </c>
      <c r="F27" s="70">
        <f t="shared" ref="F27:N27" si="1">F29+F30+F31+F32+F33</f>
        <v>310</v>
      </c>
      <c r="G27" s="30">
        <f t="shared" si="1"/>
        <v>28</v>
      </c>
      <c r="H27" s="30">
        <f t="shared" si="1"/>
        <v>9.0322580645161281</v>
      </c>
      <c r="I27" s="30">
        <f t="shared" si="1"/>
        <v>53</v>
      </c>
      <c r="J27" s="30">
        <f t="shared" si="1"/>
        <v>17.096774193548388</v>
      </c>
      <c r="K27" s="30">
        <f t="shared" si="1"/>
        <v>57.017000000000003</v>
      </c>
      <c r="L27" s="30">
        <f t="shared" si="1"/>
        <v>18.392580645161292</v>
      </c>
      <c r="M27" s="30">
        <f t="shared" si="1"/>
        <v>0</v>
      </c>
      <c r="N27" s="30">
        <f t="shared" si="1"/>
        <v>0</v>
      </c>
      <c r="O27" s="176"/>
    </row>
    <row r="28" spans="1:15" ht="21" customHeight="1">
      <c r="A28" s="170"/>
      <c r="B28" s="172"/>
      <c r="C28" s="175"/>
      <c r="D28" s="274"/>
      <c r="E28" s="15" t="s">
        <v>23</v>
      </c>
      <c r="F28" s="82"/>
      <c r="G28" s="38"/>
      <c r="H28" s="38"/>
      <c r="I28" s="38"/>
      <c r="J28" s="38"/>
      <c r="K28" s="38"/>
      <c r="L28" s="38"/>
      <c r="M28" s="38"/>
      <c r="N28" s="38"/>
      <c r="O28" s="177"/>
    </row>
    <row r="29" spans="1:15" ht="25.5">
      <c r="A29" s="170"/>
      <c r="B29" s="172"/>
      <c r="C29" s="175"/>
      <c r="D29" s="274"/>
      <c r="E29" s="16" t="s">
        <v>31</v>
      </c>
      <c r="F29" s="70">
        <v>0</v>
      </c>
      <c r="G29" s="30"/>
      <c r="H29" s="30"/>
      <c r="I29" s="30"/>
      <c r="J29" s="30"/>
      <c r="K29" s="30"/>
      <c r="L29" s="30"/>
      <c r="M29" s="30"/>
      <c r="N29" s="30"/>
      <c r="O29" s="177"/>
    </row>
    <row r="30" spans="1:15" ht="38.25">
      <c r="A30" s="170"/>
      <c r="B30" s="172"/>
      <c r="C30" s="175"/>
      <c r="D30" s="274"/>
      <c r="E30" s="17" t="s">
        <v>32</v>
      </c>
      <c r="F30" s="70">
        <v>0</v>
      </c>
      <c r="G30" s="30"/>
      <c r="H30" s="30"/>
      <c r="I30" s="30"/>
      <c r="J30" s="30"/>
      <c r="K30" s="30"/>
      <c r="L30" s="30"/>
      <c r="M30" s="30"/>
      <c r="N30" s="30"/>
      <c r="O30" s="177"/>
    </row>
    <row r="31" spans="1:15" ht="44.25" customHeight="1">
      <c r="A31" s="170"/>
      <c r="B31" s="172"/>
      <c r="C31" s="175"/>
      <c r="D31" s="274"/>
      <c r="E31" s="18" t="s">
        <v>33</v>
      </c>
      <c r="F31" s="70">
        <v>0</v>
      </c>
      <c r="G31" s="30"/>
      <c r="H31" s="30"/>
      <c r="I31" s="30"/>
      <c r="J31" s="30"/>
      <c r="K31" s="30"/>
      <c r="L31" s="30"/>
      <c r="M31" s="30"/>
      <c r="N31" s="30"/>
      <c r="O31" s="177"/>
    </row>
    <row r="32" spans="1:15" ht="25.5">
      <c r="A32" s="170"/>
      <c r="B32" s="172"/>
      <c r="C32" s="175"/>
      <c r="D32" s="274"/>
      <c r="E32" s="16" t="s">
        <v>34</v>
      </c>
      <c r="F32" s="70">
        <v>310</v>
      </c>
      <c r="G32" s="30">
        <v>28</v>
      </c>
      <c r="H32" s="30">
        <f>G32/F32*100</f>
        <v>9.0322580645161281</v>
      </c>
      <c r="I32" s="30">
        <f>G32+25</f>
        <v>53</v>
      </c>
      <c r="J32" s="30">
        <f>I32/F32*100</f>
        <v>17.096774193548388</v>
      </c>
      <c r="K32" s="30">
        <f>I32+4.017</f>
        <v>57.017000000000003</v>
      </c>
      <c r="L32" s="30">
        <f>K32/F32*100</f>
        <v>18.392580645161292</v>
      </c>
      <c r="M32" s="30"/>
      <c r="N32" s="30"/>
      <c r="O32" s="177"/>
    </row>
    <row r="33" spans="1:15" ht="30" customHeight="1">
      <c r="A33" s="170"/>
      <c r="B33" s="173"/>
      <c r="C33" s="175"/>
      <c r="D33" s="274"/>
      <c r="E33" s="17" t="s">
        <v>35</v>
      </c>
      <c r="F33" s="83">
        <v>0</v>
      </c>
      <c r="G33" s="31"/>
      <c r="H33" s="31"/>
      <c r="I33" s="31"/>
      <c r="J33" s="31"/>
      <c r="K33" s="31"/>
      <c r="L33" s="31"/>
      <c r="M33" s="31"/>
      <c r="N33" s="31"/>
      <c r="O33" s="177"/>
    </row>
    <row r="34" spans="1:15" s="115" customFormat="1" ht="27" customHeight="1">
      <c r="A34" s="382" t="s">
        <v>272</v>
      </c>
      <c r="B34" s="383"/>
      <c r="C34" s="383"/>
      <c r="D34" s="383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4"/>
    </row>
    <row r="35" spans="1:15" s="115" customFormat="1" ht="52.5" customHeight="1">
      <c r="A35" s="382" t="s">
        <v>289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4"/>
    </row>
    <row r="36" spans="1:15" ht="12.75" customHeight="1">
      <c r="A36" s="207" t="s">
        <v>114</v>
      </c>
      <c r="B36" s="208" t="s">
        <v>247</v>
      </c>
      <c r="C36" s="175" t="s">
        <v>82</v>
      </c>
      <c r="D36" s="274" t="s">
        <v>291</v>
      </c>
      <c r="E36" s="96" t="s">
        <v>30</v>
      </c>
      <c r="F36" s="97">
        <f t="shared" ref="F36:N36" si="2">F38+F39+F40+F41+F42</f>
        <v>226</v>
      </c>
      <c r="G36" s="98">
        <f t="shared" si="2"/>
        <v>39</v>
      </c>
      <c r="H36" s="98">
        <f t="shared" si="2"/>
        <v>17.256637168141591</v>
      </c>
      <c r="I36" s="98">
        <f t="shared" si="2"/>
        <v>77.499979999999994</v>
      </c>
      <c r="J36" s="98">
        <f t="shared" si="2"/>
        <v>34.292026548672567</v>
      </c>
      <c r="K36" s="98">
        <f t="shared" si="2"/>
        <v>83.099979999999988</v>
      </c>
      <c r="L36" s="98">
        <f t="shared" si="2"/>
        <v>36.769902654867252</v>
      </c>
      <c r="M36" s="98">
        <f t="shared" si="2"/>
        <v>0</v>
      </c>
      <c r="N36" s="98">
        <f t="shared" si="2"/>
        <v>0</v>
      </c>
      <c r="O36" s="209"/>
    </row>
    <row r="37" spans="1:15" ht="18.75" customHeight="1">
      <c r="A37" s="170"/>
      <c r="B37" s="172"/>
      <c r="C37" s="175"/>
      <c r="D37" s="274"/>
      <c r="E37" s="15" t="s">
        <v>23</v>
      </c>
      <c r="F37" s="82"/>
      <c r="G37" s="38"/>
      <c r="H37" s="38"/>
      <c r="I37" s="38"/>
      <c r="J37" s="38"/>
      <c r="K37" s="38"/>
      <c r="L37" s="38"/>
      <c r="M37" s="38"/>
      <c r="N37" s="38"/>
      <c r="O37" s="210"/>
    </row>
    <row r="38" spans="1:15" ht="25.5">
      <c r="A38" s="170"/>
      <c r="B38" s="172"/>
      <c r="C38" s="175"/>
      <c r="D38" s="274"/>
      <c r="E38" s="16" t="s">
        <v>31</v>
      </c>
      <c r="F38" s="70">
        <v>0</v>
      </c>
      <c r="G38" s="30"/>
      <c r="H38" s="30"/>
      <c r="I38" s="30"/>
      <c r="J38" s="30"/>
      <c r="K38" s="30"/>
      <c r="L38" s="30"/>
      <c r="M38" s="30"/>
      <c r="N38" s="30"/>
      <c r="O38" s="210"/>
    </row>
    <row r="39" spans="1:15" ht="38.25">
      <c r="A39" s="170"/>
      <c r="B39" s="172"/>
      <c r="C39" s="175"/>
      <c r="D39" s="274"/>
      <c r="E39" s="17" t="s">
        <v>32</v>
      </c>
      <c r="F39" s="70">
        <v>0</v>
      </c>
      <c r="G39" s="30"/>
      <c r="H39" s="30"/>
      <c r="I39" s="30"/>
      <c r="J39" s="30"/>
      <c r="K39" s="30"/>
      <c r="L39" s="30"/>
      <c r="M39" s="30"/>
      <c r="N39" s="30"/>
      <c r="O39" s="210"/>
    </row>
    <row r="40" spans="1:15" ht="42" customHeight="1">
      <c r="A40" s="170"/>
      <c r="B40" s="172"/>
      <c r="C40" s="175"/>
      <c r="D40" s="274"/>
      <c r="E40" s="18" t="s">
        <v>33</v>
      </c>
      <c r="F40" s="70">
        <v>0</v>
      </c>
      <c r="G40" s="30"/>
      <c r="H40" s="30"/>
      <c r="I40" s="30"/>
      <c r="J40" s="30"/>
      <c r="K40" s="30"/>
      <c r="L40" s="30"/>
      <c r="M40" s="30"/>
      <c r="N40" s="30"/>
      <c r="O40" s="210"/>
    </row>
    <row r="41" spans="1:15" ht="25.5">
      <c r="A41" s="170"/>
      <c r="B41" s="172"/>
      <c r="C41" s="175"/>
      <c r="D41" s="274"/>
      <c r="E41" s="16" t="s">
        <v>34</v>
      </c>
      <c r="F41" s="70">
        <v>226</v>
      </c>
      <c r="G41" s="30">
        <v>39</v>
      </c>
      <c r="H41" s="30">
        <f>G41/F41*100</f>
        <v>17.256637168141591</v>
      </c>
      <c r="I41" s="30">
        <f>G41+38.49998</f>
        <v>77.499979999999994</v>
      </c>
      <c r="J41" s="30">
        <f>I41/F41*100</f>
        <v>34.292026548672567</v>
      </c>
      <c r="K41" s="30">
        <f>I41+5.6</f>
        <v>83.099979999999988</v>
      </c>
      <c r="L41" s="30">
        <f>K41/F41*100</f>
        <v>36.769902654867252</v>
      </c>
      <c r="M41" s="30"/>
      <c r="N41" s="30"/>
      <c r="O41" s="210"/>
    </row>
    <row r="42" spans="1:15" ht="29.25" customHeight="1">
      <c r="A42" s="170"/>
      <c r="B42" s="173"/>
      <c r="C42" s="175"/>
      <c r="D42" s="274"/>
      <c r="E42" s="17" t="s">
        <v>35</v>
      </c>
      <c r="F42" s="83">
        <v>0</v>
      </c>
      <c r="G42" s="31"/>
      <c r="H42" s="31"/>
      <c r="I42" s="31"/>
      <c r="J42" s="31"/>
      <c r="K42" s="31"/>
      <c r="L42" s="31"/>
      <c r="M42" s="31"/>
      <c r="N42" s="31"/>
      <c r="O42" s="211"/>
    </row>
    <row r="43" spans="1:15" ht="37.5" customHeight="1">
      <c r="A43" s="352" t="s">
        <v>274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80"/>
    </row>
    <row r="44" spans="1:15" ht="54" customHeight="1">
      <c r="A44" s="352" t="s">
        <v>292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80"/>
    </row>
    <row r="45" spans="1:15" ht="12.75" customHeight="1">
      <c r="A45" s="169" t="s">
        <v>115</v>
      </c>
      <c r="B45" s="171" t="s">
        <v>52</v>
      </c>
      <c r="C45" s="174" t="s">
        <v>3</v>
      </c>
      <c r="D45" s="273" t="s">
        <v>84</v>
      </c>
      <c r="E45" s="14" t="s">
        <v>30</v>
      </c>
      <c r="F45" s="70">
        <f t="shared" ref="F45:N45" si="3">F47+F48+F49+F50+F51</f>
        <v>80</v>
      </c>
      <c r="G45" s="30">
        <f t="shared" si="3"/>
        <v>0</v>
      </c>
      <c r="H45" s="30">
        <f t="shared" si="3"/>
        <v>0</v>
      </c>
      <c r="I45" s="30">
        <f t="shared" si="3"/>
        <v>0</v>
      </c>
      <c r="J45" s="30">
        <f t="shared" si="3"/>
        <v>0</v>
      </c>
      <c r="K45" s="30">
        <f t="shared" si="3"/>
        <v>0</v>
      </c>
      <c r="L45" s="30">
        <f t="shared" si="3"/>
        <v>0</v>
      </c>
      <c r="M45" s="30">
        <f t="shared" si="3"/>
        <v>0</v>
      </c>
      <c r="N45" s="30">
        <f t="shared" si="3"/>
        <v>0</v>
      </c>
      <c r="O45" s="202" t="s">
        <v>1</v>
      </c>
    </row>
    <row r="46" spans="1:15" ht="18.75" customHeight="1">
      <c r="A46" s="170"/>
      <c r="B46" s="172"/>
      <c r="C46" s="175"/>
      <c r="D46" s="274"/>
      <c r="E46" s="15" t="s">
        <v>23</v>
      </c>
      <c r="F46" s="82"/>
      <c r="G46" s="38"/>
      <c r="H46" s="38"/>
      <c r="I46" s="38"/>
      <c r="J46" s="38"/>
      <c r="K46" s="38"/>
      <c r="L46" s="38"/>
      <c r="M46" s="38"/>
      <c r="N46" s="38"/>
      <c r="O46" s="203"/>
    </row>
    <row r="47" spans="1:15" ht="25.5">
      <c r="A47" s="170"/>
      <c r="B47" s="172"/>
      <c r="C47" s="175"/>
      <c r="D47" s="274"/>
      <c r="E47" s="16" t="s">
        <v>31</v>
      </c>
      <c r="F47" s="70">
        <v>0</v>
      </c>
      <c r="G47" s="30"/>
      <c r="H47" s="30"/>
      <c r="I47" s="30"/>
      <c r="J47" s="30"/>
      <c r="K47" s="30"/>
      <c r="L47" s="30"/>
      <c r="M47" s="30"/>
      <c r="N47" s="30"/>
      <c r="O47" s="203"/>
    </row>
    <row r="48" spans="1:15" ht="38.25">
      <c r="A48" s="170"/>
      <c r="B48" s="172"/>
      <c r="C48" s="175"/>
      <c r="D48" s="274"/>
      <c r="E48" s="17" t="s">
        <v>32</v>
      </c>
      <c r="F48" s="70">
        <v>0</v>
      </c>
      <c r="G48" s="30"/>
      <c r="H48" s="30"/>
      <c r="I48" s="30"/>
      <c r="J48" s="30"/>
      <c r="K48" s="30"/>
      <c r="L48" s="30"/>
      <c r="M48" s="30"/>
      <c r="N48" s="30"/>
      <c r="O48" s="203"/>
    </row>
    <row r="49" spans="1:15" ht="40.5" customHeight="1">
      <c r="A49" s="170"/>
      <c r="B49" s="172"/>
      <c r="C49" s="175"/>
      <c r="D49" s="274"/>
      <c r="E49" s="18" t="s">
        <v>33</v>
      </c>
      <c r="F49" s="70">
        <v>0</v>
      </c>
      <c r="G49" s="30"/>
      <c r="H49" s="30"/>
      <c r="I49" s="30"/>
      <c r="J49" s="30"/>
      <c r="K49" s="30"/>
      <c r="L49" s="30"/>
      <c r="M49" s="30"/>
      <c r="N49" s="30"/>
      <c r="O49" s="203"/>
    </row>
    <row r="50" spans="1:15" ht="25.5">
      <c r="A50" s="170"/>
      <c r="B50" s="172"/>
      <c r="C50" s="175"/>
      <c r="D50" s="274"/>
      <c r="E50" s="16" t="s">
        <v>34</v>
      </c>
      <c r="F50" s="70">
        <v>80</v>
      </c>
      <c r="G50" s="30">
        <v>0</v>
      </c>
      <c r="H50" s="30">
        <f>G50/F50*100</f>
        <v>0</v>
      </c>
      <c r="I50" s="30">
        <f>G50+0</f>
        <v>0</v>
      </c>
      <c r="J50" s="30">
        <f>I50/F50*100</f>
        <v>0</v>
      </c>
      <c r="K50" s="30">
        <f>I50+0</f>
        <v>0</v>
      </c>
      <c r="L50" s="30">
        <f>K50/F50*100</f>
        <v>0</v>
      </c>
      <c r="M50" s="30"/>
      <c r="N50" s="30"/>
      <c r="O50" s="203"/>
    </row>
    <row r="51" spans="1:15" ht="28.5" customHeight="1">
      <c r="A51" s="170"/>
      <c r="B51" s="173"/>
      <c r="C51" s="175"/>
      <c r="D51" s="275"/>
      <c r="E51" s="17" t="s">
        <v>35</v>
      </c>
      <c r="F51" s="83">
        <v>0</v>
      </c>
      <c r="G51" s="31"/>
      <c r="H51" s="31"/>
      <c r="I51" s="31"/>
      <c r="J51" s="31"/>
      <c r="K51" s="31"/>
      <c r="L51" s="31"/>
      <c r="M51" s="31"/>
      <c r="N51" s="31"/>
      <c r="O51" s="203"/>
    </row>
    <row r="52" spans="1:15" ht="12" customHeight="1">
      <c r="A52" s="352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80"/>
    </row>
    <row r="53" spans="1:15" ht="24" customHeight="1">
      <c r="A53" s="169" t="s">
        <v>116</v>
      </c>
      <c r="B53" s="171" t="s">
        <v>248</v>
      </c>
      <c r="C53" s="174" t="s">
        <v>3</v>
      </c>
      <c r="D53" s="273" t="s">
        <v>84</v>
      </c>
      <c r="E53" s="14" t="s">
        <v>30</v>
      </c>
      <c r="F53" s="70">
        <f t="shared" ref="F53:N53" si="4">F55+F56+F57+F58+F59</f>
        <v>80</v>
      </c>
      <c r="G53" s="30">
        <f t="shared" si="4"/>
        <v>0</v>
      </c>
      <c r="H53" s="30">
        <f t="shared" si="4"/>
        <v>0</v>
      </c>
      <c r="I53" s="30">
        <f t="shared" si="4"/>
        <v>0</v>
      </c>
      <c r="J53" s="30">
        <f t="shared" si="4"/>
        <v>0</v>
      </c>
      <c r="K53" s="30">
        <f t="shared" si="4"/>
        <v>0</v>
      </c>
      <c r="L53" s="30">
        <f t="shared" si="4"/>
        <v>0</v>
      </c>
      <c r="M53" s="30">
        <f t="shared" si="4"/>
        <v>0</v>
      </c>
      <c r="N53" s="30">
        <f t="shared" si="4"/>
        <v>0</v>
      </c>
      <c r="O53" s="233" t="s">
        <v>1</v>
      </c>
    </row>
    <row r="54" spans="1:15" ht="20.25" customHeight="1">
      <c r="A54" s="170"/>
      <c r="B54" s="172"/>
      <c r="C54" s="175"/>
      <c r="D54" s="274"/>
      <c r="E54" s="15" t="s">
        <v>23</v>
      </c>
      <c r="F54" s="82"/>
      <c r="G54" s="38"/>
      <c r="H54" s="38"/>
      <c r="I54" s="38"/>
      <c r="J54" s="38"/>
      <c r="K54" s="38"/>
      <c r="L54" s="38"/>
      <c r="M54" s="38"/>
      <c r="N54" s="38"/>
      <c r="O54" s="234"/>
    </row>
    <row r="55" spans="1:15" ht="33" customHeight="1">
      <c r="A55" s="170"/>
      <c r="B55" s="172"/>
      <c r="C55" s="175"/>
      <c r="D55" s="274"/>
      <c r="E55" s="16" t="s">
        <v>31</v>
      </c>
      <c r="F55" s="70">
        <v>0</v>
      </c>
      <c r="G55" s="30"/>
      <c r="H55" s="30"/>
      <c r="I55" s="30"/>
      <c r="J55" s="30"/>
      <c r="K55" s="30"/>
      <c r="L55" s="30"/>
      <c r="M55" s="30"/>
      <c r="N55" s="30"/>
      <c r="O55" s="234"/>
    </row>
    <row r="56" spans="1:15" ht="38.25">
      <c r="A56" s="170"/>
      <c r="B56" s="172"/>
      <c r="C56" s="175"/>
      <c r="D56" s="274"/>
      <c r="E56" s="17" t="s">
        <v>32</v>
      </c>
      <c r="F56" s="70">
        <v>0</v>
      </c>
      <c r="G56" s="30"/>
      <c r="H56" s="30"/>
      <c r="I56" s="30"/>
      <c r="J56" s="30"/>
      <c r="K56" s="30"/>
      <c r="L56" s="30"/>
      <c r="M56" s="30"/>
      <c r="N56" s="30"/>
      <c r="O56" s="234"/>
    </row>
    <row r="57" spans="1:15" ht="40.5" customHeight="1">
      <c r="A57" s="170"/>
      <c r="B57" s="172"/>
      <c r="C57" s="175"/>
      <c r="D57" s="274"/>
      <c r="E57" s="18" t="s">
        <v>33</v>
      </c>
      <c r="F57" s="70">
        <v>0</v>
      </c>
      <c r="G57" s="30"/>
      <c r="H57" s="30"/>
      <c r="I57" s="30"/>
      <c r="J57" s="30"/>
      <c r="K57" s="30"/>
      <c r="L57" s="30"/>
      <c r="M57" s="30"/>
      <c r="N57" s="30"/>
      <c r="O57" s="234"/>
    </row>
    <row r="58" spans="1:15" ht="25.5">
      <c r="A58" s="170"/>
      <c r="B58" s="172"/>
      <c r="C58" s="175"/>
      <c r="D58" s="274"/>
      <c r="E58" s="16" t="s">
        <v>34</v>
      </c>
      <c r="F58" s="70">
        <v>80</v>
      </c>
      <c r="G58" s="30">
        <v>0</v>
      </c>
      <c r="H58" s="30">
        <f>G58/F58*100</f>
        <v>0</v>
      </c>
      <c r="I58" s="30">
        <f>G58+0</f>
        <v>0</v>
      </c>
      <c r="J58" s="30">
        <f>I58/F58*100</f>
        <v>0</v>
      </c>
      <c r="K58" s="30">
        <f>I58+0</f>
        <v>0</v>
      </c>
      <c r="L58" s="30">
        <f>K58/F58*100</f>
        <v>0</v>
      </c>
      <c r="M58" s="30"/>
      <c r="N58" s="30"/>
      <c r="O58" s="234"/>
    </row>
    <row r="59" spans="1:15" ht="36" customHeight="1">
      <c r="A59" s="186"/>
      <c r="B59" s="173"/>
      <c r="C59" s="215"/>
      <c r="D59" s="275"/>
      <c r="E59" s="18" t="s">
        <v>35</v>
      </c>
      <c r="F59" s="70">
        <v>0</v>
      </c>
      <c r="G59" s="30"/>
      <c r="H59" s="30"/>
      <c r="I59" s="30"/>
      <c r="J59" s="30"/>
      <c r="K59" s="30"/>
      <c r="L59" s="30"/>
      <c r="M59" s="30"/>
      <c r="N59" s="30"/>
      <c r="O59" s="235"/>
    </row>
    <row r="60" spans="1:15" ht="12.75" customHeight="1">
      <c r="A60" s="212"/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4"/>
    </row>
    <row r="61" spans="1:15" ht="38.25">
      <c r="A61" s="258" t="s">
        <v>36</v>
      </c>
      <c r="B61" s="259"/>
      <c r="C61" s="259"/>
      <c r="D61" s="260"/>
      <c r="E61" s="19" t="s">
        <v>37</v>
      </c>
      <c r="F61" s="83">
        <f>F63+F64+F65+F66+F67</f>
        <v>696</v>
      </c>
      <c r="G61" s="83">
        <f>G63+G64+G65+G66+G67</f>
        <v>67</v>
      </c>
      <c r="H61" s="31">
        <f>G61/F61*100</f>
        <v>9.6264367816091951</v>
      </c>
      <c r="I61" s="83">
        <f>I63+I64+I65+I66+I67</f>
        <v>130.49997999999999</v>
      </c>
      <c r="J61" s="31">
        <f>I61/F61*100</f>
        <v>18.749997126436782</v>
      </c>
      <c r="K61" s="83">
        <f>K63+K64+K65+K66+K67</f>
        <v>140.11697999999998</v>
      </c>
      <c r="L61" s="31">
        <f>K61/F61*100</f>
        <v>20.131749999999997</v>
      </c>
      <c r="M61" s="83">
        <f>M63+M64+M65+M66+M67</f>
        <v>0</v>
      </c>
      <c r="N61" s="31">
        <f>M61/F61*100</f>
        <v>0</v>
      </c>
      <c r="O61" s="267"/>
    </row>
    <row r="62" spans="1:15">
      <c r="A62" s="261"/>
      <c r="B62" s="262"/>
      <c r="C62" s="262"/>
      <c r="D62" s="263"/>
      <c r="E62" s="20" t="s">
        <v>23</v>
      </c>
      <c r="F62" s="84"/>
      <c r="G62" s="39"/>
      <c r="H62" s="40"/>
      <c r="I62" s="39"/>
      <c r="J62" s="39"/>
      <c r="K62" s="39"/>
      <c r="L62" s="39"/>
      <c r="M62" s="39"/>
      <c r="N62" s="40"/>
      <c r="O62" s="268"/>
    </row>
    <row r="63" spans="1:15" ht="25.5">
      <c r="A63" s="261"/>
      <c r="B63" s="262"/>
      <c r="C63" s="262"/>
      <c r="D63" s="263"/>
      <c r="E63" s="21" t="s">
        <v>31</v>
      </c>
      <c r="F63" s="70">
        <f>F29+F38+F47</f>
        <v>0</v>
      </c>
      <c r="G63" s="35"/>
      <c r="H63" s="37"/>
      <c r="I63" s="35"/>
      <c r="J63" s="37"/>
      <c r="K63" s="35"/>
      <c r="L63" s="37"/>
      <c r="M63" s="35"/>
      <c r="N63" s="37"/>
      <c r="O63" s="268"/>
    </row>
    <row r="64" spans="1:15" ht="38.25">
      <c r="A64" s="261"/>
      <c r="B64" s="262"/>
      <c r="C64" s="262"/>
      <c r="D64" s="263"/>
      <c r="E64" s="148" t="s">
        <v>32</v>
      </c>
      <c r="F64" s="70">
        <f>F30+F39+F48</f>
        <v>0</v>
      </c>
      <c r="G64" s="41"/>
      <c r="H64" s="42"/>
      <c r="I64" s="41"/>
      <c r="J64" s="43"/>
      <c r="K64" s="41"/>
      <c r="L64" s="43"/>
      <c r="M64" s="41"/>
      <c r="N64" s="43"/>
      <c r="O64" s="268"/>
    </row>
    <row r="65" spans="1:15" ht="38.25">
      <c r="A65" s="261"/>
      <c r="B65" s="262"/>
      <c r="C65" s="262"/>
      <c r="D65" s="263"/>
      <c r="E65" s="147" t="s">
        <v>33</v>
      </c>
      <c r="F65" s="70">
        <f>F31+F40+F49</f>
        <v>0</v>
      </c>
      <c r="G65" s="44"/>
      <c r="H65" s="44"/>
      <c r="I65" s="44"/>
      <c r="J65" s="44"/>
      <c r="K65" s="44"/>
      <c r="L65" s="44"/>
      <c r="M65" s="44"/>
      <c r="N65" s="44"/>
      <c r="O65" s="268"/>
    </row>
    <row r="66" spans="1:15" ht="25.5">
      <c r="A66" s="261"/>
      <c r="B66" s="262"/>
      <c r="C66" s="262"/>
      <c r="D66" s="263"/>
      <c r="E66" s="21" t="s">
        <v>34</v>
      </c>
      <c r="F66" s="70">
        <f>F27+F36+F45+F53</f>
        <v>696</v>
      </c>
      <c r="G66" s="33">
        <f>G32+G41+G50+G58</f>
        <v>67</v>
      </c>
      <c r="H66" s="34">
        <f>G66/F66*100</f>
        <v>9.6264367816091951</v>
      </c>
      <c r="I66" s="33">
        <f>I32+I41+I50+I58</f>
        <v>130.49997999999999</v>
      </c>
      <c r="J66" s="34">
        <f>I66/F66*100</f>
        <v>18.749997126436782</v>
      </c>
      <c r="K66" s="33">
        <f>K32+K41+K50+K58</f>
        <v>140.11697999999998</v>
      </c>
      <c r="L66" s="34">
        <f>K66/F66*100</f>
        <v>20.131749999999997</v>
      </c>
      <c r="M66" s="33"/>
      <c r="N66" s="34"/>
      <c r="O66" s="268"/>
    </row>
    <row r="67" spans="1:15" ht="25.5">
      <c r="A67" s="264"/>
      <c r="B67" s="265"/>
      <c r="C67" s="265"/>
      <c r="D67" s="266"/>
      <c r="E67" s="147" t="s">
        <v>35</v>
      </c>
      <c r="F67" s="70">
        <f>F33+F42+F51</f>
        <v>0</v>
      </c>
      <c r="G67" s="36"/>
      <c r="H67" s="45"/>
      <c r="I67" s="46"/>
      <c r="J67" s="37"/>
      <c r="K67" s="36"/>
      <c r="L67" s="37"/>
      <c r="M67" s="36"/>
      <c r="N67" s="37"/>
      <c r="O67" s="269"/>
    </row>
    <row r="68" spans="1:15" ht="16.5" customHeight="1">
      <c r="A68" s="182" t="s">
        <v>124</v>
      </c>
      <c r="B68" s="183"/>
      <c r="C68" s="183"/>
      <c r="D68" s="183"/>
      <c r="E68" s="183"/>
      <c r="F68" s="183"/>
      <c r="G68" s="270"/>
      <c r="H68" s="270"/>
      <c r="I68" s="270"/>
      <c r="J68" s="270"/>
      <c r="K68" s="270"/>
      <c r="L68" s="270"/>
      <c r="M68" s="270"/>
      <c r="N68" s="270"/>
      <c r="O68" s="271"/>
    </row>
    <row r="69" spans="1:15" ht="17.25" customHeight="1">
      <c r="A69" s="182" t="s">
        <v>128</v>
      </c>
      <c r="B69" s="183"/>
      <c r="C69" s="183"/>
      <c r="D69" s="183"/>
      <c r="E69" s="183"/>
      <c r="F69" s="183"/>
      <c r="G69" s="184"/>
      <c r="H69" s="184"/>
      <c r="I69" s="184"/>
      <c r="J69" s="184"/>
      <c r="K69" s="184"/>
      <c r="L69" s="184"/>
      <c r="M69" s="184"/>
      <c r="N69" s="272"/>
      <c r="O69" s="185"/>
    </row>
    <row r="70" spans="1:15" ht="12.75" customHeight="1">
      <c r="A70" s="169" t="s">
        <v>38</v>
      </c>
      <c r="B70" s="187" t="s">
        <v>131</v>
      </c>
      <c r="C70" s="188"/>
      <c r="D70" s="189"/>
      <c r="E70" s="14" t="s">
        <v>30</v>
      </c>
      <c r="F70" s="70">
        <f t="shared" ref="F70:N70" si="5">F72+F73+F74+F75+F76</f>
        <v>851.12</v>
      </c>
      <c r="G70" s="30">
        <f t="shared" si="5"/>
        <v>39</v>
      </c>
      <c r="H70" s="30">
        <f t="shared" si="5"/>
        <v>4.5821975749600528</v>
      </c>
      <c r="I70" s="30">
        <f t="shared" si="5"/>
        <v>165.26</v>
      </c>
      <c r="J70" s="30">
        <f t="shared" si="5"/>
        <v>19.416768493279442</v>
      </c>
      <c r="K70" s="30">
        <f t="shared" si="5"/>
        <v>0</v>
      </c>
      <c r="L70" s="30">
        <f t="shared" si="5"/>
        <v>0</v>
      </c>
      <c r="M70" s="30">
        <f t="shared" si="5"/>
        <v>0</v>
      </c>
      <c r="N70" s="30">
        <f t="shared" si="5"/>
        <v>0</v>
      </c>
      <c r="O70" s="196"/>
    </row>
    <row r="71" spans="1:15" ht="21" customHeight="1">
      <c r="A71" s="170"/>
      <c r="B71" s="190"/>
      <c r="C71" s="191"/>
      <c r="D71" s="192"/>
      <c r="E71" s="15" t="s">
        <v>23</v>
      </c>
      <c r="F71" s="82"/>
      <c r="G71" s="38"/>
      <c r="H71" s="38"/>
      <c r="I71" s="38"/>
      <c r="J71" s="38"/>
      <c r="K71" s="38"/>
      <c r="L71" s="38"/>
      <c r="M71" s="38"/>
      <c r="N71" s="38"/>
      <c r="O71" s="197"/>
    </row>
    <row r="72" spans="1:15" ht="25.5">
      <c r="A72" s="170"/>
      <c r="B72" s="190"/>
      <c r="C72" s="191"/>
      <c r="D72" s="192"/>
      <c r="E72" s="16" t="s">
        <v>31</v>
      </c>
      <c r="F72" s="70">
        <v>0</v>
      </c>
      <c r="G72" s="30"/>
      <c r="H72" s="30"/>
      <c r="I72" s="30"/>
      <c r="J72" s="30"/>
      <c r="K72" s="30"/>
      <c r="L72" s="30"/>
      <c r="M72" s="30"/>
      <c r="N72" s="30"/>
      <c r="O72" s="197"/>
    </row>
    <row r="73" spans="1:15" ht="38.25">
      <c r="A73" s="170"/>
      <c r="B73" s="190"/>
      <c r="C73" s="191"/>
      <c r="D73" s="192"/>
      <c r="E73" s="17" t="s">
        <v>32</v>
      </c>
      <c r="F73" s="70">
        <v>0</v>
      </c>
      <c r="G73" s="30"/>
      <c r="H73" s="30"/>
      <c r="I73" s="30"/>
      <c r="J73" s="30"/>
      <c r="K73" s="30"/>
      <c r="L73" s="30"/>
      <c r="M73" s="30"/>
      <c r="N73" s="30"/>
      <c r="O73" s="197"/>
    </row>
    <row r="74" spans="1:15" ht="44.25" customHeight="1">
      <c r="A74" s="170"/>
      <c r="B74" s="190"/>
      <c r="C74" s="191"/>
      <c r="D74" s="192"/>
      <c r="E74" s="18" t="s">
        <v>33</v>
      </c>
      <c r="F74" s="70">
        <v>0</v>
      </c>
      <c r="G74" s="30"/>
      <c r="H74" s="30"/>
      <c r="I74" s="30"/>
      <c r="J74" s="30"/>
      <c r="K74" s="30"/>
      <c r="L74" s="30"/>
      <c r="M74" s="30"/>
      <c r="N74" s="30"/>
      <c r="O74" s="197"/>
    </row>
    <row r="75" spans="1:15" ht="25.5">
      <c r="A75" s="170"/>
      <c r="B75" s="190"/>
      <c r="C75" s="191"/>
      <c r="D75" s="192"/>
      <c r="E75" s="16" t="s">
        <v>34</v>
      </c>
      <c r="F75" s="70">
        <f>F82</f>
        <v>851.12</v>
      </c>
      <c r="G75" s="30">
        <f>G82</f>
        <v>39</v>
      </c>
      <c r="H75" s="58">
        <f>G75/F75*100</f>
        <v>4.5821975749600528</v>
      </c>
      <c r="I75" s="30">
        <f>I82</f>
        <v>165.26</v>
      </c>
      <c r="J75" s="58">
        <f>I75/F75*100</f>
        <v>19.416768493279442</v>
      </c>
      <c r="K75" s="30"/>
      <c r="L75" s="58"/>
      <c r="M75" s="62"/>
      <c r="N75" s="63"/>
      <c r="O75" s="197"/>
    </row>
    <row r="76" spans="1:15" ht="30" customHeight="1">
      <c r="A76" s="186"/>
      <c r="B76" s="193"/>
      <c r="C76" s="194"/>
      <c r="D76" s="195"/>
      <c r="E76" s="18" t="s">
        <v>35</v>
      </c>
      <c r="F76" s="70">
        <v>0</v>
      </c>
      <c r="G76" s="30"/>
      <c r="H76" s="30"/>
      <c r="I76" s="30"/>
      <c r="J76" s="30"/>
      <c r="K76" s="30"/>
      <c r="L76" s="30"/>
      <c r="M76" s="30"/>
      <c r="N76" s="30"/>
      <c r="O76" s="198"/>
    </row>
    <row r="77" spans="1:15" ht="12.75" customHeight="1">
      <c r="A77" s="169" t="s">
        <v>125</v>
      </c>
      <c r="B77" s="222" t="s">
        <v>254</v>
      </c>
      <c r="C77" s="174" t="s">
        <v>82</v>
      </c>
      <c r="D77" s="273" t="s">
        <v>293</v>
      </c>
      <c r="E77" s="22" t="s">
        <v>30</v>
      </c>
      <c r="F77" s="85">
        <f t="shared" ref="F77:N77" si="6">F79+F80+F81+F82+F83</f>
        <v>851.12</v>
      </c>
      <c r="G77" s="47">
        <f t="shared" si="6"/>
        <v>39</v>
      </c>
      <c r="H77" s="47">
        <f t="shared" si="6"/>
        <v>4.5821975749600528</v>
      </c>
      <c r="I77" s="47">
        <f t="shared" si="6"/>
        <v>165.26</v>
      </c>
      <c r="J77" s="47">
        <f t="shared" si="6"/>
        <v>19.416768493279442</v>
      </c>
      <c r="K77" s="47">
        <f t="shared" si="6"/>
        <v>165.26</v>
      </c>
      <c r="L77" s="47">
        <f t="shared" si="6"/>
        <v>19.416768493279442</v>
      </c>
      <c r="M77" s="47">
        <f t="shared" si="6"/>
        <v>0</v>
      </c>
      <c r="N77" s="47">
        <f t="shared" si="6"/>
        <v>0</v>
      </c>
      <c r="O77" s="250"/>
    </row>
    <row r="78" spans="1:15">
      <c r="A78" s="170"/>
      <c r="B78" s="223"/>
      <c r="C78" s="175"/>
      <c r="D78" s="274"/>
      <c r="E78" s="20" t="s">
        <v>23</v>
      </c>
      <c r="F78" s="84"/>
      <c r="G78" s="39"/>
      <c r="H78" s="39"/>
      <c r="I78" s="39"/>
      <c r="J78" s="39"/>
      <c r="K78" s="39"/>
      <c r="L78" s="39"/>
      <c r="M78" s="39"/>
      <c r="N78" s="40"/>
      <c r="O78" s="250"/>
    </row>
    <row r="79" spans="1:15" ht="25.5">
      <c r="A79" s="170"/>
      <c r="B79" s="223"/>
      <c r="C79" s="175"/>
      <c r="D79" s="274"/>
      <c r="E79" s="21" t="s">
        <v>31</v>
      </c>
      <c r="F79" s="70">
        <v>0</v>
      </c>
      <c r="G79" s="48"/>
      <c r="H79" s="49"/>
      <c r="I79" s="48"/>
      <c r="J79" s="49"/>
      <c r="K79" s="48"/>
      <c r="L79" s="49"/>
      <c r="M79" s="48"/>
      <c r="N79" s="49"/>
      <c r="O79" s="250"/>
    </row>
    <row r="80" spans="1:15" ht="38.25">
      <c r="A80" s="170"/>
      <c r="B80" s="223"/>
      <c r="C80" s="175"/>
      <c r="D80" s="274"/>
      <c r="E80" s="148" t="s">
        <v>32</v>
      </c>
      <c r="F80" s="70">
        <v>0</v>
      </c>
      <c r="G80" s="48"/>
      <c r="H80" s="49"/>
      <c r="I80" s="48"/>
      <c r="J80" s="49"/>
      <c r="K80" s="48"/>
      <c r="L80" s="49"/>
      <c r="M80" s="48"/>
      <c r="N80" s="49"/>
      <c r="O80" s="250"/>
    </row>
    <row r="81" spans="1:15" ht="38.25">
      <c r="A81" s="170"/>
      <c r="B81" s="223"/>
      <c r="C81" s="175"/>
      <c r="D81" s="274"/>
      <c r="E81" s="147" t="s">
        <v>33</v>
      </c>
      <c r="F81" s="70">
        <v>0</v>
      </c>
      <c r="G81" s="31"/>
      <c r="H81" s="32"/>
      <c r="I81" s="31"/>
      <c r="J81" s="32"/>
      <c r="K81" s="31"/>
      <c r="L81" s="32"/>
      <c r="M81" s="31"/>
      <c r="N81" s="32"/>
      <c r="O81" s="250"/>
    </row>
    <row r="82" spans="1:15" ht="25.5">
      <c r="A82" s="170"/>
      <c r="B82" s="223"/>
      <c r="C82" s="175"/>
      <c r="D82" s="274"/>
      <c r="E82" s="21" t="s">
        <v>34</v>
      </c>
      <c r="F82" s="70">
        <v>851.12</v>
      </c>
      <c r="G82" s="30">
        <v>39</v>
      </c>
      <c r="H82" s="30">
        <f>G82/F82*100</f>
        <v>4.5821975749600528</v>
      </c>
      <c r="I82" s="30">
        <f>G82+126.26</f>
        <v>165.26</v>
      </c>
      <c r="J82" s="30">
        <f>I82/F82*100</f>
        <v>19.416768493279442</v>
      </c>
      <c r="K82" s="30">
        <f>I82+0</f>
        <v>165.26</v>
      </c>
      <c r="L82" s="30">
        <f>K82/F82*100</f>
        <v>19.416768493279442</v>
      </c>
      <c r="M82" s="70"/>
      <c r="N82" s="70"/>
      <c r="O82" s="250"/>
    </row>
    <row r="83" spans="1:15" ht="25.5">
      <c r="A83" s="170"/>
      <c r="B83" s="249"/>
      <c r="C83" s="175"/>
      <c r="D83" s="274"/>
      <c r="E83" s="148" t="s">
        <v>35</v>
      </c>
      <c r="F83" s="83">
        <v>0</v>
      </c>
      <c r="G83" s="61"/>
      <c r="H83" s="43"/>
      <c r="I83" s="61"/>
      <c r="J83" s="43"/>
      <c r="K83" s="61"/>
      <c r="L83" s="43"/>
      <c r="M83" s="61"/>
      <c r="N83" s="43"/>
      <c r="O83" s="251"/>
    </row>
    <row r="84" spans="1:15" ht="31.5" customHeight="1">
      <c r="A84" s="356" t="s">
        <v>275</v>
      </c>
      <c r="B84" s="357"/>
      <c r="C84" s="357"/>
      <c r="D84" s="357"/>
      <c r="E84" s="357"/>
      <c r="F84" s="357"/>
      <c r="G84" s="357"/>
      <c r="H84" s="357"/>
      <c r="I84" s="357"/>
      <c r="J84" s="357"/>
      <c r="K84" s="357"/>
      <c r="L84" s="357"/>
      <c r="M84" s="357"/>
      <c r="N84" s="357"/>
      <c r="O84" s="358"/>
    </row>
    <row r="85" spans="1:15" ht="31.5" customHeight="1">
      <c r="A85" s="416" t="s">
        <v>294</v>
      </c>
      <c r="B85" s="417"/>
      <c r="C85" s="417"/>
      <c r="D85" s="417"/>
      <c r="E85" s="417"/>
      <c r="F85" s="417"/>
      <c r="G85" s="417"/>
      <c r="H85" s="417"/>
      <c r="I85" s="417"/>
      <c r="J85" s="417"/>
      <c r="K85" s="417"/>
      <c r="L85" s="417"/>
      <c r="M85" s="417"/>
      <c r="N85" s="417"/>
      <c r="O85" s="418"/>
    </row>
    <row r="86" spans="1:15" ht="38.25">
      <c r="A86" s="419" t="s">
        <v>39</v>
      </c>
      <c r="B86" s="419"/>
      <c r="C86" s="261"/>
      <c r="D86" s="419"/>
      <c r="E86" s="145" t="s">
        <v>40</v>
      </c>
      <c r="F86" s="85">
        <f t="shared" ref="F86:N86" si="7">F88+F89+F90+F91+F92</f>
        <v>851.12</v>
      </c>
      <c r="G86" s="47">
        <f t="shared" si="7"/>
        <v>39</v>
      </c>
      <c r="H86" s="47">
        <f t="shared" si="7"/>
        <v>4.5821975749600528</v>
      </c>
      <c r="I86" s="47">
        <f t="shared" si="7"/>
        <v>165.26</v>
      </c>
      <c r="J86" s="47">
        <f t="shared" si="7"/>
        <v>19.416768493279442</v>
      </c>
      <c r="K86" s="47">
        <f t="shared" si="7"/>
        <v>165.26</v>
      </c>
      <c r="L86" s="47">
        <f t="shared" si="7"/>
        <v>19.416768493279442</v>
      </c>
      <c r="M86" s="47">
        <f t="shared" si="7"/>
        <v>0</v>
      </c>
      <c r="N86" s="47">
        <f t="shared" si="7"/>
        <v>0</v>
      </c>
      <c r="O86" s="235"/>
    </row>
    <row r="87" spans="1:15">
      <c r="A87" s="279"/>
      <c r="B87" s="279"/>
      <c r="C87" s="261"/>
      <c r="D87" s="279"/>
      <c r="E87" s="20" t="s">
        <v>23</v>
      </c>
      <c r="F87" s="84"/>
      <c r="G87" s="39"/>
      <c r="H87" s="39"/>
      <c r="I87" s="39"/>
      <c r="J87" s="39"/>
      <c r="K87" s="39"/>
      <c r="L87" s="39"/>
      <c r="M87" s="39"/>
      <c r="N87" s="40"/>
      <c r="O87" s="281"/>
    </row>
    <row r="88" spans="1:15" ht="25.5">
      <c r="A88" s="279"/>
      <c r="B88" s="279"/>
      <c r="C88" s="261"/>
      <c r="D88" s="279"/>
      <c r="E88" s="21" t="s">
        <v>31</v>
      </c>
      <c r="F88" s="70">
        <f>F79</f>
        <v>0</v>
      </c>
      <c r="G88" s="31"/>
      <c r="H88" s="32"/>
      <c r="I88" s="31"/>
      <c r="J88" s="32"/>
      <c r="K88" s="31"/>
      <c r="L88" s="32"/>
      <c r="M88" s="31"/>
      <c r="N88" s="32"/>
      <c r="O88" s="281"/>
    </row>
    <row r="89" spans="1:15" ht="38.25">
      <c r="A89" s="279"/>
      <c r="B89" s="279"/>
      <c r="C89" s="261"/>
      <c r="D89" s="279"/>
      <c r="E89" s="148" t="s">
        <v>32</v>
      </c>
      <c r="F89" s="70">
        <f>F80</f>
        <v>0</v>
      </c>
      <c r="G89" s="30"/>
      <c r="H89" s="30"/>
      <c r="I89" s="30"/>
      <c r="J89" s="30"/>
      <c r="K89" s="30"/>
      <c r="L89" s="30"/>
      <c r="M89" s="30"/>
      <c r="N89" s="30"/>
      <c r="O89" s="281"/>
    </row>
    <row r="90" spans="1:15" ht="38.25">
      <c r="A90" s="279"/>
      <c r="B90" s="279"/>
      <c r="C90" s="261"/>
      <c r="D90" s="279"/>
      <c r="E90" s="147" t="s">
        <v>33</v>
      </c>
      <c r="F90" s="70">
        <f>F81</f>
        <v>0</v>
      </c>
      <c r="G90" s="35"/>
      <c r="H90" s="37"/>
      <c r="I90" s="35"/>
      <c r="J90" s="37"/>
      <c r="K90" s="35"/>
      <c r="L90" s="37"/>
      <c r="M90" s="35"/>
      <c r="N90" s="37"/>
      <c r="O90" s="281"/>
    </row>
    <row r="91" spans="1:15" ht="25.5">
      <c r="A91" s="279"/>
      <c r="B91" s="279"/>
      <c r="C91" s="261"/>
      <c r="D91" s="279"/>
      <c r="E91" s="21" t="s">
        <v>34</v>
      </c>
      <c r="F91" s="70">
        <f>F82</f>
        <v>851.12</v>
      </c>
      <c r="G91" s="58">
        <f>G82</f>
        <v>39</v>
      </c>
      <c r="H91" s="58">
        <f>G91/F91*100</f>
        <v>4.5821975749600528</v>
      </c>
      <c r="I91" s="58">
        <f>I82</f>
        <v>165.26</v>
      </c>
      <c r="J91" s="58">
        <f>I91/F91*100</f>
        <v>19.416768493279442</v>
      </c>
      <c r="K91" s="58">
        <f>K82</f>
        <v>165.26</v>
      </c>
      <c r="L91" s="58">
        <f>K91/F91*100</f>
        <v>19.416768493279442</v>
      </c>
      <c r="M91" s="58"/>
      <c r="N91" s="58"/>
      <c r="O91" s="281"/>
    </row>
    <row r="92" spans="1:15" ht="25.5">
      <c r="A92" s="280"/>
      <c r="B92" s="280"/>
      <c r="C92" s="261"/>
      <c r="D92" s="280"/>
      <c r="E92" s="148" t="s">
        <v>35</v>
      </c>
      <c r="F92" s="70">
        <f>F83</f>
        <v>0</v>
      </c>
      <c r="G92" s="41"/>
      <c r="H92" s="43"/>
      <c r="I92" s="41"/>
      <c r="J92" s="43"/>
      <c r="K92" s="41"/>
      <c r="L92" s="43"/>
      <c r="M92" s="41"/>
      <c r="N92" s="43"/>
      <c r="O92" s="281"/>
    </row>
    <row r="93" spans="1:15" ht="17.25" customHeight="1">
      <c r="A93" s="182" t="s">
        <v>127</v>
      </c>
      <c r="B93" s="183"/>
      <c r="C93" s="183"/>
      <c r="D93" s="183"/>
      <c r="E93" s="183"/>
      <c r="F93" s="183"/>
      <c r="G93" s="270"/>
      <c r="H93" s="270"/>
      <c r="I93" s="270"/>
      <c r="J93" s="270"/>
      <c r="K93" s="270"/>
      <c r="L93" s="270"/>
      <c r="M93" s="270"/>
      <c r="N93" s="270"/>
      <c r="O93" s="271"/>
    </row>
    <row r="94" spans="1:15" ht="18.75" customHeight="1">
      <c r="A94" s="182" t="s">
        <v>129</v>
      </c>
      <c r="B94" s="183"/>
      <c r="C94" s="183"/>
      <c r="D94" s="183"/>
      <c r="E94" s="183"/>
      <c r="F94" s="183"/>
      <c r="G94" s="184"/>
      <c r="H94" s="184"/>
      <c r="I94" s="184"/>
      <c r="J94" s="184"/>
      <c r="K94" s="184"/>
      <c r="L94" s="184"/>
      <c r="M94" s="184"/>
      <c r="N94" s="272"/>
      <c r="O94" s="185"/>
    </row>
    <row r="95" spans="1:15" ht="12.75" customHeight="1">
      <c r="A95" s="169" t="s">
        <v>132</v>
      </c>
      <c r="B95" s="187" t="s">
        <v>133</v>
      </c>
      <c r="C95" s="188"/>
      <c r="D95" s="189"/>
      <c r="E95" s="14" t="s">
        <v>30</v>
      </c>
      <c r="F95" s="70">
        <f t="shared" ref="F95:N95" si="8">F97+F98+F99+F100+F101</f>
        <v>6231.76</v>
      </c>
      <c r="G95" s="30">
        <f t="shared" si="8"/>
        <v>1174.05342</v>
      </c>
      <c r="H95" s="30">
        <f t="shared" si="8"/>
        <v>18.839836900008986</v>
      </c>
      <c r="I95" s="30">
        <f t="shared" si="8"/>
        <v>1976.8669500000001</v>
      </c>
      <c r="J95" s="30">
        <f t="shared" si="8"/>
        <v>31.722449998074381</v>
      </c>
      <c r="K95" s="30">
        <f t="shared" si="8"/>
        <v>2677.9767000000002</v>
      </c>
      <c r="L95" s="30">
        <f t="shared" si="8"/>
        <v>42.973039719116265</v>
      </c>
      <c r="M95" s="30">
        <f t="shared" si="8"/>
        <v>0</v>
      </c>
      <c r="N95" s="30">
        <f t="shared" si="8"/>
        <v>0</v>
      </c>
      <c r="O95" s="196"/>
    </row>
    <row r="96" spans="1:15" ht="21" customHeight="1">
      <c r="A96" s="170"/>
      <c r="B96" s="190"/>
      <c r="C96" s="191"/>
      <c r="D96" s="192"/>
      <c r="E96" s="15" t="s">
        <v>23</v>
      </c>
      <c r="F96" s="82"/>
      <c r="G96" s="38"/>
      <c r="H96" s="38"/>
      <c r="I96" s="38"/>
      <c r="J96" s="38"/>
      <c r="K96" s="38"/>
      <c r="L96" s="38"/>
      <c r="M96" s="38"/>
      <c r="N96" s="38"/>
      <c r="O96" s="197"/>
    </row>
    <row r="97" spans="1:15" ht="25.5">
      <c r="A97" s="170"/>
      <c r="B97" s="190"/>
      <c r="C97" s="191"/>
      <c r="D97" s="192"/>
      <c r="E97" s="16" t="s">
        <v>31</v>
      </c>
      <c r="F97" s="70">
        <v>0</v>
      </c>
      <c r="G97" s="30"/>
      <c r="H97" s="30"/>
      <c r="I97" s="30"/>
      <c r="J97" s="30"/>
      <c r="K97" s="30"/>
      <c r="L97" s="30"/>
      <c r="M97" s="30"/>
      <c r="N97" s="30"/>
      <c r="O97" s="197"/>
    </row>
    <row r="98" spans="1:15" ht="38.25">
      <c r="A98" s="170"/>
      <c r="B98" s="190"/>
      <c r="C98" s="191"/>
      <c r="D98" s="192"/>
      <c r="E98" s="17" t="s">
        <v>32</v>
      </c>
      <c r="F98" s="70">
        <v>0</v>
      </c>
      <c r="G98" s="30"/>
      <c r="H98" s="30"/>
      <c r="I98" s="30"/>
      <c r="J98" s="30"/>
      <c r="K98" s="30"/>
      <c r="L98" s="30"/>
      <c r="M98" s="30"/>
      <c r="N98" s="30"/>
      <c r="O98" s="197"/>
    </row>
    <row r="99" spans="1:15" ht="44.25" customHeight="1">
      <c r="A99" s="170"/>
      <c r="B99" s="190"/>
      <c r="C99" s="191"/>
      <c r="D99" s="192"/>
      <c r="E99" s="18" t="s">
        <v>33</v>
      </c>
      <c r="F99" s="70">
        <v>0</v>
      </c>
      <c r="G99" s="30"/>
      <c r="H99" s="30"/>
      <c r="I99" s="30"/>
      <c r="J99" s="30"/>
      <c r="K99" s="30"/>
      <c r="L99" s="30"/>
      <c r="M99" s="30"/>
      <c r="N99" s="30"/>
      <c r="O99" s="197"/>
    </row>
    <row r="100" spans="1:15" ht="25.5">
      <c r="A100" s="170"/>
      <c r="B100" s="190"/>
      <c r="C100" s="191"/>
      <c r="D100" s="192"/>
      <c r="E100" s="16" t="s">
        <v>34</v>
      </c>
      <c r="F100" s="70">
        <f>F107+F120-0.01+F129</f>
        <v>6231.76</v>
      </c>
      <c r="G100" s="58">
        <f>G107+G120</f>
        <v>1174.05342</v>
      </c>
      <c r="H100" s="58">
        <f>G100/F100*100</f>
        <v>18.839836900008986</v>
      </c>
      <c r="I100" s="58">
        <f>I107+I120</f>
        <v>1976.8669500000001</v>
      </c>
      <c r="J100" s="58">
        <f>I100/F100*100</f>
        <v>31.722449998074381</v>
      </c>
      <c r="K100" s="58">
        <f>K107+K120</f>
        <v>2677.9767000000002</v>
      </c>
      <c r="L100" s="58">
        <f>K100/F100*100</f>
        <v>42.973039719116265</v>
      </c>
      <c r="M100" s="58"/>
      <c r="N100" s="58"/>
      <c r="O100" s="197"/>
    </row>
    <row r="101" spans="1:15" ht="30" customHeight="1">
      <c r="A101" s="186"/>
      <c r="B101" s="193"/>
      <c r="C101" s="194"/>
      <c r="D101" s="195"/>
      <c r="E101" s="18" t="s">
        <v>35</v>
      </c>
      <c r="F101" s="70">
        <v>0</v>
      </c>
      <c r="G101" s="30"/>
      <c r="H101" s="30"/>
      <c r="I101" s="30"/>
      <c r="J101" s="30"/>
      <c r="K101" s="30"/>
      <c r="L101" s="30"/>
      <c r="M101" s="30"/>
      <c r="N101" s="30"/>
      <c r="O101" s="198"/>
    </row>
    <row r="102" spans="1:15" ht="12.75" customHeight="1">
      <c r="A102" s="169" t="s">
        <v>56</v>
      </c>
      <c r="B102" s="222" t="s">
        <v>136</v>
      </c>
      <c r="C102" s="174" t="s">
        <v>82</v>
      </c>
      <c r="D102" s="273" t="s">
        <v>299</v>
      </c>
      <c r="E102" s="22" t="s">
        <v>30</v>
      </c>
      <c r="F102" s="85">
        <f t="shared" ref="F102:N102" si="9">F104+F105+F106+F107+F108</f>
        <v>4811.46</v>
      </c>
      <c r="G102" s="47">
        <f t="shared" si="9"/>
        <v>1167.56843</v>
      </c>
      <c r="H102" s="47">
        <f t="shared" si="9"/>
        <v>24.266406246752545</v>
      </c>
      <c r="I102" s="47">
        <f t="shared" si="9"/>
        <v>1963.4157600000001</v>
      </c>
      <c r="J102" s="47">
        <f t="shared" si="9"/>
        <v>40.807068124851916</v>
      </c>
      <c r="K102" s="47">
        <f t="shared" si="9"/>
        <v>2657.8778400000001</v>
      </c>
      <c r="L102" s="47">
        <f t="shared" si="9"/>
        <v>55.240568143557255</v>
      </c>
      <c r="M102" s="47">
        <f t="shared" si="9"/>
        <v>0</v>
      </c>
      <c r="N102" s="47">
        <f t="shared" si="9"/>
        <v>0</v>
      </c>
      <c r="O102" s="211"/>
    </row>
    <row r="103" spans="1:15">
      <c r="A103" s="170"/>
      <c r="B103" s="223"/>
      <c r="C103" s="175"/>
      <c r="D103" s="274"/>
      <c r="E103" s="20" t="s">
        <v>23</v>
      </c>
      <c r="F103" s="84"/>
      <c r="G103" s="39"/>
      <c r="H103" s="39"/>
      <c r="I103" s="39"/>
      <c r="J103" s="39"/>
      <c r="K103" s="39"/>
      <c r="L103" s="39"/>
      <c r="M103" s="39"/>
      <c r="N103" s="40"/>
      <c r="O103" s="284"/>
    </row>
    <row r="104" spans="1:15" ht="25.5">
      <c r="A104" s="170"/>
      <c r="B104" s="223"/>
      <c r="C104" s="175"/>
      <c r="D104" s="274"/>
      <c r="E104" s="21" t="s">
        <v>31</v>
      </c>
      <c r="F104" s="70">
        <v>0</v>
      </c>
      <c r="G104" s="48"/>
      <c r="H104" s="49"/>
      <c r="I104" s="48"/>
      <c r="J104" s="49"/>
      <c r="K104" s="48"/>
      <c r="L104" s="49"/>
      <c r="M104" s="48"/>
      <c r="N104" s="49"/>
      <c r="O104" s="284"/>
    </row>
    <row r="105" spans="1:15" ht="38.25">
      <c r="A105" s="170"/>
      <c r="B105" s="223"/>
      <c r="C105" s="175"/>
      <c r="D105" s="274"/>
      <c r="E105" s="148" t="s">
        <v>32</v>
      </c>
      <c r="F105" s="70">
        <v>0</v>
      </c>
      <c r="G105" s="48"/>
      <c r="H105" s="49"/>
      <c r="I105" s="48"/>
      <c r="J105" s="49"/>
      <c r="K105" s="48"/>
      <c r="L105" s="49"/>
      <c r="M105" s="48"/>
      <c r="N105" s="49"/>
      <c r="O105" s="284"/>
    </row>
    <row r="106" spans="1:15" ht="38.25">
      <c r="A106" s="170"/>
      <c r="B106" s="223"/>
      <c r="C106" s="175"/>
      <c r="D106" s="274"/>
      <c r="E106" s="147" t="s">
        <v>33</v>
      </c>
      <c r="F106" s="70">
        <v>0</v>
      </c>
      <c r="G106" s="31"/>
      <c r="H106" s="32"/>
      <c r="I106" s="31"/>
      <c r="J106" s="32"/>
      <c r="K106" s="31"/>
      <c r="L106" s="32"/>
      <c r="M106" s="31"/>
      <c r="N106" s="32"/>
      <c r="O106" s="284"/>
    </row>
    <row r="107" spans="1:15" ht="25.5">
      <c r="A107" s="170"/>
      <c r="B107" s="223"/>
      <c r="C107" s="175"/>
      <c r="D107" s="274"/>
      <c r="E107" s="16" t="s">
        <v>34</v>
      </c>
      <c r="F107" s="70">
        <v>4811.46</v>
      </c>
      <c r="G107" s="30">
        <v>1167.56843</v>
      </c>
      <c r="H107" s="30">
        <f>G107/F107*100</f>
        <v>24.266406246752545</v>
      </c>
      <c r="I107" s="30">
        <f>G107+795.84733</f>
        <v>1963.4157600000001</v>
      </c>
      <c r="J107" s="30">
        <f>I107/F107*100</f>
        <v>40.807068124851916</v>
      </c>
      <c r="K107" s="30">
        <f>I107+694.46208</f>
        <v>2657.8778400000001</v>
      </c>
      <c r="L107" s="30">
        <f>K107/F107*100</f>
        <v>55.240568143557255</v>
      </c>
      <c r="M107" s="30"/>
      <c r="N107" s="30"/>
      <c r="O107" s="284"/>
    </row>
    <row r="108" spans="1:15" ht="69" customHeight="1">
      <c r="A108" s="170"/>
      <c r="B108" s="249"/>
      <c r="C108" s="175"/>
      <c r="D108" s="274"/>
      <c r="E108" s="148" t="s">
        <v>35</v>
      </c>
      <c r="F108" s="83">
        <v>0</v>
      </c>
      <c r="G108" s="61"/>
      <c r="H108" s="43"/>
      <c r="I108" s="61"/>
      <c r="J108" s="43"/>
      <c r="K108" s="61"/>
      <c r="L108" s="43"/>
      <c r="M108" s="61"/>
      <c r="N108" s="43"/>
      <c r="O108" s="284"/>
    </row>
    <row r="109" spans="1:15" ht="51.75" customHeight="1">
      <c r="A109" s="285" t="s">
        <v>278</v>
      </c>
      <c r="B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7"/>
    </row>
    <row r="110" spans="1:15" ht="25.5" customHeight="1">
      <c r="A110" s="304" t="s">
        <v>279</v>
      </c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6"/>
    </row>
    <row r="111" spans="1:15" ht="30" customHeight="1">
      <c r="A111" s="295" t="s">
        <v>277</v>
      </c>
      <c r="B111" s="296"/>
      <c r="C111" s="296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7"/>
    </row>
    <row r="112" spans="1:15" ht="40.5" customHeight="1">
      <c r="A112" s="285" t="s">
        <v>297</v>
      </c>
      <c r="B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7"/>
    </row>
    <row r="113" spans="1:15" ht="27" customHeight="1">
      <c r="A113" s="304" t="s">
        <v>303</v>
      </c>
      <c r="B113" s="305"/>
      <c r="C113" s="305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  <c r="O113" s="306"/>
    </row>
    <row r="114" spans="1:15" ht="27.75" customHeight="1">
      <c r="A114" s="295" t="s">
        <v>298</v>
      </c>
      <c r="B114" s="296"/>
      <c r="C114" s="296"/>
      <c r="D114" s="296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7"/>
    </row>
    <row r="115" spans="1:15" ht="12.75" customHeight="1">
      <c r="A115" s="207" t="s">
        <v>57</v>
      </c>
      <c r="B115" s="294" t="s">
        <v>65</v>
      </c>
      <c r="C115" s="175" t="s">
        <v>82</v>
      </c>
      <c r="D115" s="283" t="s">
        <v>295</v>
      </c>
      <c r="E115" s="64" t="s">
        <v>30</v>
      </c>
      <c r="F115" s="85">
        <f t="shared" ref="F115:N115" si="10">F117+F118+F119+F120+F121</f>
        <v>29.31</v>
      </c>
      <c r="G115" s="47">
        <f t="shared" si="10"/>
        <v>6.4849899999999998</v>
      </c>
      <c r="H115" s="47">
        <f t="shared" si="10"/>
        <v>22.125520300238826</v>
      </c>
      <c r="I115" s="47">
        <f t="shared" si="10"/>
        <v>13.45119</v>
      </c>
      <c r="J115" s="47">
        <f t="shared" si="10"/>
        <v>45.892835209825996</v>
      </c>
      <c r="K115" s="47">
        <f t="shared" si="10"/>
        <v>20.098860000000002</v>
      </c>
      <c r="L115" s="47">
        <f t="shared" si="10"/>
        <v>68.573387922210856</v>
      </c>
      <c r="M115" s="47">
        <f t="shared" si="10"/>
        <v>0</v>
      </c>
      <c r="N115" s="47">
        <f t="shared" si="10"/>
        <v>0</v>
      </c>
      <c r="O115" s="177" t="s">
        <v>2</v>
      </c>
    </row>
    <row r="116" spans="1:15">
      <c r="A116" s="170"/>
      <c r="B116" s="223"/>
      <c r="C116" s="175"/>
      <c r="D116" s="283"/>
      <c r="E116" s="20" t="s">
        <v>23</v>
      </c>
      <c r="F116" s="84"/>
      <c r="G116" s="39"/>
      <c r="H116" s="39"/>
      <c r="I116" s="39"/>
      <c r="J116" s="39"/>
      <c r="K116" s="39"/>
      <c r="L116" s="39"/>
      <c r="M116" s="39"/>
      <c r="N116" s="40"/>
      <c r="O116" s="177"/>
    </row>
    <row r="117" spans="1:15" ht="25.5">
      <c r="A117" s="170"/>
      <c r="B117" s="223"/>
      <c r="C117" s="175"/>
      <c r="D117" s="283"/>
      <c r="E117" s="21" t="s">
        <v>31</v>
      </c>
      <c r="F117" s="70">
        <v>0</v>
      </c>
      <c r="G117" s="48"/>
      <c r="H117" s="49"/>
      <c r="I117" s="48"/>
      <c r="J117" s="49"/>
      <c r="K117" s="48"/>
      <c r="L117" s="49"/>
      <c r="M117" s="48"/>
      <c r="N117" s="49"/>
      <c r="O117" s="177"/>
    </row>
    <row r="118" spans="1:15" ht="38.25">
      <c r="A118" s="170"/>
      <c r="B118" s="223"/>
      <c r="C118" s="175"/>
      <c r="D118" s="283"/>
      <c r="E118" s="148" t="s">
        <v>32</v>
      </c>
      <c r="F118" s="70">
        <v>0</v>
      </c>
      <c r="G118" s="48"/>
      <c r="H118" s="49"/>
      <c r="I118" s="48"/>
      <c r="J118" s="49"/>
      <c r="K118" s="48"/>
      <c r="L118" s="49"/>
      <c r="M118" s="48"/>
      <c r="N118" s="49"/>
      <c r="O118" s="177"/>
    </row>
    <row r="119" spans="1:15" ht="38.25">
      <c r="A119" s="170"/>
      <c r="B119" s="223"/>
      <c r="C119" s="175"/>
      <c r="D119" s="283"/>
      <c r="E119" s="147" t="s">
        <v>33</v>
      </c>
      <c r="F119" s="70">
        <v>0</v>
      </c>
      <c r="G119" s="31"/>
      <c r="H119" s="32"/>
      <c r="I119" s="31"/>
      <c r="J119" s="32"/>
      <c r="K119" s="31"/>
      <c r="L119" s="32"/>
      <c r="M119" s="31"/>
      <c r="N119" s="32"/>
      <c r="O119" s="177"/>
    </row>
    <row r="120" spans="1:15" ht="25.5">
      <c r="A120" s="170"/>
      <c r="B120" s="223"/>
      <c r="C120" s="175"/>
      <c r="D120" s="283"/>
      <c r="E120" s="16" t="s">
        <v>34</v>
      </c>
      <c r="F120" s="70">
        <v>29.31</v>
      </c>
      <c r="G120" s="30">
        <v>6.4849899999999998</v>
      </c>
      <c r="H120" s="30">
        <f>G120/F120*100</f>
        <v>22.125520300238826</v>
      </c>
      <c r="I120" s="30">
        <f>G120+6.9662</f>
        <v>13.45119</v>
      </c>
      <c r="J120" s="30">
        <f>I120/F120*100</f>
        <v>45.892835209825996</v>
      </c>
      <c r="K120" s="30">
        <f>I120+6.64767</f>
        <v>20.098860000000002</v>
      </c>
      <c r="L120" s="30">
        <f>K120/F120*100</f>
        <v>68.573387922210856</v>
      </c>
      <c r="M120" s="30"/>
      <c r="N120" s="30"/>
      <c r="O120" s="177"/>
    </row>
    <row r="121" spans="1:15" ht="25.5">
      <c r="A121" s="170"/>
      <c r="B121" s="249"/>
      <c r="C121" s="175"/>
      <c r="D121" s="283"/>
      <c r="E121" s="148" t="s">
        <v>35</v>
      </c>
      <c r="F121" s="83">
        <v>0</v>
      </c>
      <c r="G121" s="61"/>
      <c r="H121" s="43"/>
      <c r="I121" s="61"/>
      <c r="J121" s="43"/>
      <c r="K121" s="61"/>
      <c r="L121" s="43"/>
      <c r="M121" s="61"/>
      <c r="N121" s="43"/>
      <c r="O121" s="248"/>
    </row>
    <row r="122" spans="1:15" s="90" customFormat="1" ht="37.5" customHeight="1">
      <c r="A122" s="385" t="s">
        <v>281</v>
      </c>
      <c r="B122" s="237"/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8"/>
    </row>
    <row r="123" spans="1:15" s="90" customFormat="1" ht="18" customHeight="1">
      <c r="A123" s="385" t="s">
        <v>296</v>
      </c>
      <c r="B123" s="237"/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8"/>
    </row>
    <row r="124" spans="1:15" ht="12.75" customHeight="1">
      <c r="A124" s="207" t="s">
        <v>58</v>
      </c>
      <c r="B124" s="294" t="s">
        <v>306</v>
      </c>
      <c r="C124" s="175" t="s">
        <v>191</v>
      </c>
      <c r="D124" s="273" t="s">
        <v>84</v>
      </c>
      <c r="E124" s="64" t="s">
        <v>30</v>
      </c>
      <c r="F124" s="85">
        <f t="shared" ref="F124:N124" si="11">F126+F127+F128+F129+F130</f>
        <v>1391</v>
      </c>
      <c r="G124" s="47">
        <f t="shared" si="11"/>
        <v>0</v>
      </c>
      <c r="H124" s="47">
        <f t="shared" si="11"/>
        <v>0</v>
      </c>
      <c r="I124" s="47">
        <f t="shared" si="11"/>
        <v>0</v>
      </c>
      <c r="J124" s="47">
        <f t="shared" si="11"/>
        <v>0</v>
      </c>
      <c r="K124" s="47">
        <f t="shared" si="11"/>
        <v>0</v>
      </c>
      <c r="L124" s="47">
        <f t="shared" si="11"/>
        <v>0</v>
      </c>
      <c r="M124" s="47">
        <f t="shared" si="11"/>
        <v>0</v>
      </c>
      <c r="N124" s="47">
        <f t="shared" si="11"/>
        <v>0</v>
      </c>
      <c r="O124" s="177" t="s">
        <v>2</v>
      </c>
    </row>
    <row r="125" spans="1:15">
      <c r="A125" s="170"/>
      <c r="B125" s="223"/>
      <c r="C125" s="175"/>
      <c r="D125" s="274"/>
      <c r="E125" s="20" t="s">
        <v>23</v>
      </c>
      <c r="F125" s="84"/>
      <c r="G125" s="39"/>
      <c r="H125" s="39"/>
      <c r="I125" s="39"/>
      <c r="J125" s="39"/>
      <c r="K125" s="39"/>
      <c r="L125" s="39"/>
      <c r="M125" s="39"/>
      <c r="N125" s="40"/>
      <c r="O125" s="177"/>
    </row>
    <row r="126" spans="1:15" ht="25.5">
      <c r="A126" s="170"/>
      <c r="B126" s="223"/>
      <c r="C126" s="175"/>
      <c r="D126" s="274"/>
      <c r="E126" s="21" t="s">
        <v>31</v>
      </c>
      <c r="F126" s="70">
        <v>0</v>
      </c>
      <c r="G126" s="48"/>
      <c r="H126" s="49"/>
      <c r="I126" s="48"/>
      <c r="J126" s="49"/>
      <c r="K126" s="48"/>
      <c r="L126" s="49"/>
      <c r="M126" s="48"/>
      <c r="N126" s="49"/>
      <c r="O126" s="177"/>
    </row>
    <row r="127" spans="1:15" ht="38.25">
      <c r="A127" s="170"/>
      <c r="B127" s="223"/>
      <c r="C127" s="175"/>
      <c r="D127" s="274"/>
      <c r="E127" s="148" t="s">
        <v>32</v>
      </c>
      <c r="F127" s="70">
        <v>0</v>
      </c>
      <c r="G127" s="48"/>
      <c r="H127" s="49"/>
      <c r="I127" s="48"/>
      <c r="J127" s="49"/>
      <c r="K127" s="48"/>
      <c r="L127" s="49"/>
      <c r="M127" s="48"/>
      <c r="N127" s="49"/>
      <c r="O127" s="177"/>
    </row>
    <row r="128" spans="1:15" ht="38.25">
      <c r="A128" s="170"/>
      <c r="B128" s="223"/>
      <c r="C128" s="175"/>
      <c r="D128" s="274"/>
      <c r="E128" s="147" t="s">
        <v>33</v>
      </c>
      <c r="F128" s="70">
        <v>0</v>
      </c>
      <c r="G128" s="31"/>
      <c r="H128" s="32"/>
      <c r="I128" s="31"/>
      <c r="J128" s="32"/>
      <c r="K128" s="31"/>
      <c r="L128" s="32"/>
      <c r="M128" s="31"/>
      <c r="N128" s="32"/>
      <c r="O128" s="177"/>
    </row>
    <row r="129" spans="1:15" ht="25.5">
      <c r="A129" s="170"/>
      <c r="B129" s="223"/>
      <c r="C129" s="175"/>
      <c r="D129" s="274"/>
      <c r="E129" s="16" t="s">
        <v>34</v>
      </c>
      <c r="F129" s="70">
        <v>1391</v>
      </c>
      <c r="G129" s="30">
        <v>0</v>
      </c>
      <c r="H129" s="30">
        <f>G129/F129*100</f>
        <v>0</v>
      </c>
      <c r="I129" s="30">
        <f>G129+0</f>
        <v>0</v>
      </c>
      <c r="J129" s="30">
        <f>I129/F129*100</f>
        <v>0</v>
      </c>
      <c r="K129" s="30">
        <f>I129+0</f>
        <v>0</v>
      </c>
      <c r="L129" s="30">
        <f>K129/F129*100</f>
        <v>0</v>
      </c>
      <c r="M129" s="30"/>
      <c r="N129" s="30"/>
      <c r="O129" s="177"/>
    </row>
    <row r="130" spans="1:15" ht="25.5">
      <c r="A130" s="170"/>
      <c r="B130" s="249"/>
      <c r="C130" s="175"/>
      <c r="D130" s="275"/>
      <c r="E130" s="148" t="s">
        <v>35</v>
      </c>
      <c r="F130" s="83">
        <v>0</v>
      </c>
      <c r="G130" s="61"/>
      <c r="H130" s="43"/>
      <c r="I130" s="61"/>
      <c r="J130" s="43"/>
      <c r="K130" s="61"/>
      <c r="L130" s="43"/>
      <c r="M130" s="61"/>
      <c r="N130" s="43"/>
      <c r="O130" s="248"/>
    </row>
    <row r="131" spans="1:15" s="90" customFormat="1" ht="17.25" customHeight="1">
      <c r="A131" s="385"/>
      <c r="B131" s="237"/>
      <c r="C131" s="237"/>
      <c r="D131" s="237"/>
      <c r="E131" s="237"/>
      <c r="F131" s="237"/>
      <c r="G131" s="237"/>
      <c r="H131" s="237"/>
      <c r="I131" s="237"/>
      <c r="J131" s="237"/>
      <c r="K131" s="237"/>
      <c r="L131" s="237"/>
      <c r="M131" s="237"/>
      <c r="N131" s="237"/>
      <c r="O131" s="238"/>
    </row>
    <row r="132" spans="1:15" ht="12.75" customHeight="1">
      <c r="A132" s="169" t="s">
        <v>138</v>
      </c>
      <c r="B132" s="187" t="s">
        <v>139</v>
      </c>
      <c r="C132" s="188"/>
      <c r="D132" s="189"/>
      <c r="E132" s="14" t="s">
        <v>30</v>
      </c>
      <c r="F132" s="70">
        <f t="shared" ref="F132:N132" si="12">F134+F135+F136+F137+F138</f>
        <v>3973.95</v>
      </c>
      <c r="G132" s="30">
        <f t="shared" si="12"/>
        <v>326.90244999999999</v>
      </c>
      <c r="H132" s="30">
        <f t="shared" si="12"/>
        <v>8.2261339473320003</v>
      </c>
      <c r="I132" s="30">
        <f t="shared" si="12"/>
        <v>799.33722</v>
      </c>
      <c r="J132" s="30">
        <f t="shared" si="12"/>
        <v>20.114425697354019</v>
      </c>
      <c r="K132" s="30">
        <f t="shared" si="12"/>
        <v>2352.04783</v>
      </c>
      <c r="L132" s="30">
        <f t="shared" si="12"/>
        <v>59.186648800312035</v>
      </c>
      <c r="M132" s="30">
        <f t="shared" si="12"/>
        <v>0</v>
      </c>
      <c r="N132" s="30">
        <f t="shared" si="12"/>
        <v>0</v>
      </c>
      <c r="O132" s="196"/>
    </row>
    <row r="133" spans="1:15" ht="21" customHeight="1">
      <c r="A133" s="170"/>
      <c r="B133" s="190"/>
      <c r="C133" s="191"/>
      <c r="D133" s="192"/>
      <c r="E133" s="15" t="s">
        <v>23</v>
      </c>
      <c r="F133" s="82"/>
      <c r="G133" s="38"/>
      <c r="H133" s="38"/>
      <c r="I133" s="38"/>
      <c r="J133" s="38"/>
      <c r="K133" s="38"/>
      <c r="L133" s="38"/>
      <c r="M133" s="38"/>
      <c r="N133" s="38"/>
      <c r="O133" s="197"/>
    </row>
    <row r="134" spans="1:15" ht="25.5">
      <c r="A134" s="170"/>
      <c r="B134" s="190"/>
      <c r="C134" s="191"/>
      <c r="D134" s="192"/>
      <c r="E134" s="16" t="s">
        <v>31</v>
      </c>
      <c r="F134" s="70">
        <v>0</v>
      </c>
      <c r="G134" s="30"/>
      <c r="H134" s="30"/>
      <c r="I134" s="30"/>
      <c r="J134" s="30"/>
      <c r="K134" s="30"/>
      <c r="L134" s="30"/>
      <c r="M134" s="30"/>
      <c r="N134" s="30"/>
      <c r="O134" s="197"/>
    </row>
    <row r="135" spans="1:15" ht="38.25">
      <c r="A135" s="170"/>
      <c r="B135" s="190"/>
      <c r="C135" s="191"/>
      <c r="D135" s="192"/>
      <c r="E135" s="17" t="s">
        <v>32</v>
      </c>
      <c r="F135" s="70">
        <v>0</v>
      </c>
      <c r="G135" s="30"/>
      <c r="H135" s="30"/>
      <c r="I135" s="30"/>
      <c r="J135" s="30"/>
      <c r="K135" s="30"/>
      <c r="L135" s="30"/>
      <c r="M135" s="30"/>
      <c r="N135" s="30"/>
      <c r="O135" s="197"/>
    </row>
    <row r="136" spans="1:15" ht="44.25" customHeight="1">
      <c r="A136" s="170"/>
      <c r="B136" s="190"/>
      <c r="C136" s="191"/>
      <c r="D136" s="192"/>
      <c r="E136" s="18" t="s">
        <v>33</v>
      </c>
      <c r="F136" s="70">
        <v>0</v>
      </c>
      <c r="G136" s="30"/>
      <c r="H136" s="30"/>
      <c r="I136" s="30"/>
      <c r="J136" s="30"/>
      <c r="K136" s="30"/>
      <c r="L136" s="30"/>
      <c r="M136" s="30"/>
      <c r="N136" s="30"/>
      <c r="O136" s="197"/>
    </row>
    <row r="137" spans="1:15" ht="25.5">
      <c r="A137" s="170"/>
      <c r="B137" s="190"/>
      <c r="C137" s="191"/>
      <c r="D137" s="192"/>
      <c r="E137" s="16" t="s">
        <v>34</v>
      </c>
      <c r="F137" s="70">
        <f>F144</f>
        <v>3973.95</v>
      </c>
      <c r="G137" s="58">
        <f>G144</f>
        <v>326.90244999999999</v>
      </c>
      <c r="H137" s="58">
        <f>G137/F137*100</f>
        <v>8.2261339473320003</v>
      </c>
      <c r="I137" s="58">
        <f>I144</f>
        <v>799.33722</v>
      </c>
      <c r="J137" s="58">
        <f>I137/F137*100</f>
        <v>20.114425697354019</v>
      </c>
      <c r="K137" s="58">
        <f>K144</f>
        <v>2352.04783</v>
      </c>
      <c r="L137" s="58">
        <f>K137/F137*100</f>
        <v>59.186648800312035</v>
      </c>
      <c r="M137" s="58"/>
      <c r="N137" s="58"/>
      <c r="O137" s="197"/>
    </row>
    <row r="138" spans="1:15" ht="30" customHeight="1">
      <c r="A138" s="186"/>
      <c r="B138" s="193"/>
      <c r="C138" s="194"/>
      <c r="D138" s="195"/>
      <c r="E138" s="18" t="s">
        <v>35</v>
      </c>
      <c r="F138" s="70">
        <v>0</v>
      </c>
      <c r="G138" s="30"/>
      <c r="H138" s="30"/>
      <c r="I138" s="30"/>
      <c r="J138" s="30"/>
      <c r="K138" s="30"/>
      <c r="L138" s="30"/>
      <c r="M138" s="30"/>
      <c r="N138" s="30"/>
      <c r="O138" s="198"/>
    </row>
    <row r="139" spans="1:15" ht="12.75" customHeight="1">
      <c r="A139" s="169" t="s">
        <v>141</v>
      </c>
      <c r="B139" s="222" t="s">
        <v>145</v>
      </c>
      <c r="C139" s="174" t="s">
        <v>82</v>
      </c>
      <c r="D139" s="273" t="s">
        <v>299</v>
      </c>
      <c r="E139" s="22" t="s">
        <v>30</v>
      </c>
      <c r="F139" s="85">
        <f t="shared" ref="F139:N139" si="13">F141+F142+F143+F144+F145</f>
        <v>3973.95</v>
      </c>
      <c r="G139" s="47">
        <f t="shared" si="13"/>
        <v>326.90244999999999</v>
      </c>
      <c r="H139" s="47">
        <f t="shared" si="13"/>
        <v>8.2261339473320003</v>
      </c>
      <c r="I139" s="47">
        <f t="shared" si="13"/>
        <v>799.33722</v>
      </c>
      <c r="J139" s="47">
        <f t="shared" si="13"/>
        <v>20.114425697354019</v>
      </c>
      <c r="K139" s="47">
        <f t="shared" si="13"/>
        <v>2352.04783</v>
      </c>
      <c r="L139" s="47">
        <f t="shared" si="13"/>
        <v>59.186648800312035</v>
      </c>
      <c r="M139" s="47">
        <f t="shared" si="13"/>
        <v>0</v>
      </c>
      <c r="N139" s="47">
        <f t="shared" si="13"/>
        <v>0</v>
      </c>
      <c r="O139" s="210"/>
    </row>
    <row r="140" spans="1:15">
      <c r="A140" s="170"/>
      <c r="B140" s="223"/>
      <c r="C140" s="175"/>
      <c r="D140" s="274"/>
      <c r="E140" s="20" t="s">
        <v>23</v>
      </c>
      <c r="F140" s="84"/>
      <c r="G140" s="39"/>
      <c r="H140" s="39"/>
      <c r="I140" s="39"/>
      <c r="J140" s="39"/>
      <c r="K140" s="39"/>
      <c r="L140" s="39"/>
      <c r="M140" s="39"/>
      <c r="N140" s="40"/>
      <c r="O140" s="210"/>
    </row>
    <row r="141" spans="1:15" ht="25.5">
      <c r="A141" s="170"/>
      <c r="B141" s="223"/>
      <c r="C141" s="175"/>
      <c r="D141" s="274"/>
      <c r="E141" s="21" t="s">
        <v>31</v>
      </c>
      <c r="F141" s="70">
        <v>0</v>
      </c>
      <c r="G141" s="48"/>
      <c r="H141" s="49"/>
      <c r="I141" s="48"/>
      <c r="J141" s="49"/>
      <c r="K141" s="48"/>
      <c r="L141" s="49"/>
      <c r="M141" s="48"/>
      <c r="N141" s="49"/>
      <c r="O141" s="210"/>
    </row>
    <row r="142" spans="1:15" ht="38.25">
      <c r="A142" s="170"/>
      <c r="B142" s="223"/>
      <c r="C142" s="175"/>
      <c r="D142" s="274"/>
      <c r="E142" s="148" t="s">
        <v>32</v>
      </c>
      <c r="F142" s="70">
        <v>0</v>
      </c>
      <c r="G142" s="48"/>
      <c r="H142" s="49"/>
      <c r="I142" s="48"/>
      <c r="J142" s="49"/>
      <c r="K142" s="48"/>
      <c r="L142" s="49"/>
      <c r="M142" s="48"/>
      <c r="N142" s="49"/>
      <c r="O142" s="210"/>
    </row>
    <row r="143" spans="1:15" ht="38.25">
      <c r="A143" s="170"/>
      <c r="B143" s="223"/>
      <c r="C143" s="175"/>
      <c r="D143" s="274"/>
      <c r="E143" s="147" t="s">
        <v>33</v>
      </c>
      <c r="F143" s="70">
        <v>0</v>
      </c>
      <c r="G143" s="31"/>
      <c r="H143" s="32"/>
      <c r="I143" s="31"/>
      <c r="J143" s="32"/>
      <c r="K143" s="31"/>
      <c r="L143" s="32"/>
      <c r="M143" s="31"/>
      <c r="N143" s="32"/>
      <c r="O143" s="210"/>
    </row>
    <row r="144" spans="1:15" ht="25.5">
      <c r="A144" s="170"/>
      <c r="B144" s="223"/>
      <c r="C144" s="175"/>
      <c r="D144" s="274"/>
      <c r="E144" s="16" t="s">
        <v>34</v>
      </c>
      <c r="F144" s="70">
        <v>3973.95</v>
      </c>
      <c r="G144" s="30">
        <v>326.90244999999999</v>
      </c>
      <c r="H144" s="59">
        <f>G144/F144*100</f>
        <v>8.2261339473320003</v>
      </c>
      <c r="I144" s="30">
        <f>G144+472.43477</f>
        <v>799.33722</v>
      </c>
      <c r="J144" s="59">
        <f>I144/F144*100</f>
        <v>20.114425697354019</v>
      </c>
      <c r="K144" s="30">
        <f>I144+1552.71061</f>
        <v>2352.04783</v>
      </c>
      <c r="L144" s="59">
        <f>K144/F144*100</f>
        <v>59.186648800312035</v>
      </c>
      <c r="M144" s="70"/>
      <c r="N144" s="30"/>
      <c r="O144" s="210"/>
    </row>
    <row r="145" spans="1:15" ht="69" customHeight="1">
      <c r="A145" s="170"/>
      <c r="B145" s="249"/>
      <c r="C145" s="175"/>
      <c r="D145" s="274"/>
      <c r="E145" s="148" t="s">
        <v>35</v>
      </c>
      <c r="F145" s="83">
        <v>0</v>
      </c>
      <c r="G145" s="61"/>
      <c r="H145" s="43"/>
      <c r="I145" s="61"/>
      <c r="J145" s="43"/>
      <c r="K145" s="61"/>
      <c r="L145" s="43"/>
      <c r="M145" s="61"/>
      <c r="N145" s="43"/>
      <c r="O145" s="211"/>
    </row>
    <row r="146" spans="1:15" ht="40.5" customHeight="1">
      <c r="A146" s="386" t="s">
        <v>282</v>
      </c>
      <c r="B146" s="387"/>
      <c r="C146" s="387"/>
      <c r="D146" s="387"/>
      <c r="E146" s="387"/>
      <c r="F146" s="387"/>
      <c r="G146" s="387"/>
      <c r="H146" s="387"/>
      <c r="I146" s="387"/>
      <c r="J146" s="387"/>
      <c r="K146" s="387"/>
      <c r="L146" s="387"/>
      <c r="M146" s="387"/>
      <c r="N146" s="387"/>
      <c r="O146" s="388"/>
    </row>
    <row r="147" spans="1:15" ht="27.75" customHeight="1">
      <c r="A147" s="327" t="s">
        <v>283</v>
      </c>
      <c r="B147" s="380"/>
      <c r="C147" s="380"/>
      <c r="D147" s="380"/>
      <c r="E147" s="380"/>
      <c r="F147" s="380"/>
      <c r="G147" s="380"/>
      <c r="H147" s="380"/>
      <c r="I147" s="380"/>
      <c r="J147" s="380"/>
      <c r="K147" s="380"/>
      <c r="L147" s="380"/>
      <c r="M147" s="380"/>
      <c r="N147" s="380"/>
      <c r="O147" s="381"/>
    </row>
    <row r="148" spans="1:15" ht="27" customHeight="1">
      <c r="A148" s="377" t="s">
        <v>284</v>
      </c>
      <c r="B148" s="378"/>
      <c r="C148" s="378"/>
      <c r="D148" s="378"/>
      <c r="E148" s="378"/>
      <c r="F148" s="378"/>
      <c r="G148" s="378"/>
      <c r="H148" s="378"/>
      <c r="I148" s="378"/>
      <c r="J148" s="378"/>
      <c r="K148" s="378"/>
      <c r="L148" s="378"/>
      <c r="M148" s="378"/>
      <c r="N148" s="378"/>
      <c r="O148" s="379"/>
    </row>
    <row r="149" spans="1:15" ht="40.5" customHeight="1">
      <c r="A149" s="386" t="s">
        <v>282</v>
      </c>
      <c r="B149" s="387"/>
      <c r="C149" s="387"/>
      <c r="D149" s="387"/>
      <c r="E149" s="387"/>
      <c r="F149" s="387"/>
      <c r="G149" s="387"/>
      <c r="H149" s="387"/>
      <c r="I149" s="387"/>
      <c r="J149" s="387"/>
      <c r="K149" s="387"/>
      <c r="L149" s="387"/>
      <c r="M149" s="387"/>
      <c r="N149" s="387"/>
      <c r="O149" s="388"/>
    </row>
    <row r="150" spans="1:15" ht="27.75" customHeight="1">
      <c r="A150" s="327" t="s">
        <v>283</v>
      </c>
      <c r="B150" s="380"/>
      <c r="C150" s="380"/>
      <c r="D150" s="380"/>
      <c r="E150" s="380"/>
      <c r="F150" s="380"/>
      <c r="G150" s="380"/>
      <c r="H150" s="380"/>
      <c r="I150" s="380"/>
      <c r="J150" s="380"/>
      <c r="K150" s="380"/>
      <c r="L150" s="380"/>
      <c r="M150" s="380"/>
      <c r="N150" s="380"/>
      <c r="O150" s="381"/>
    </row>
    <row r="151" spans="1:15" ht="27" customHeight="1">
      <c r="A151" s="377" t="s">
        <v>302</v>
      </c>
      <c r="B151" s="378"/>
      <c r="C151" s="378"/>
      <c r="D151" s="378"/>
      <c r="E151" s="378"/>
      <c r="F151" s="378"/>
      <c r="G151" s="378"/>
      <c r="H151" s="378"/>
      <c r="I151" s="378"/>
      <c r="J151" s="378"/>
      <c r="K151" s="378"/>
      <c r="L151" s="378"/>
      <c r="M151" s="378"/>
      <c r="N151" s="378"/>
      <c r="O151" s="379"/>
    </row>
    <row r="152" spans="1:15" ht="21" customHeight="1">
      <c r="A152" s="207" t="s">
        <v>150</v>
      </c>
      <c r="B152" s="389" t="s">
        <v>151</v>
      </c>
      <c r="C152" s="390"/>
      <c r="D152" s="192"/>
      <c r="E152" s="96" t="s">
        <v>30</v>
      </c>
      <c r="F152" s="97">
        <f t="shared" ref="F152:N152" si="14">F154+F155+F156+F157+F158</f>
        <v>3369.05</v>
      </c>
      <c r="G152" s="98">
        <f t="shared" si="14"/>
        <v>336.90501</v>
      </c>
      <c r="H152" s="98">
        <f t="shared" si="14"/>
        <v>10.000000296819579</v>
      </c>
      <c r="I152" s="98">
        <f t="shared" si="14"/>
        <v>3369.05006</v>
      </c>
      <c r="J152" s="98">
        <f t="shared" si="14"/>
        <v>100.00000178091746</v>
      </c>
      <c r="K152" s="98">
        <f t="shared" si="14"/>
        <v>3369.05006</v>
      </c>
      <c r="L152" s="98">
        <f t="shared" si="14"/>
        <v>100.00000178091746</v>
      </c>
      <c r="M152" s="98">
        <f t="shared" si="14"/>
        <v>0</v>
      </c>
      <c r="N152" s="98">
        <f t="shared" si="14"/>
        <v>0</v>
      </c>
      <c r="O152" s="197"/>
    </row>
    <row r="153" spans="1:15">
      <c r="A153" s="170"/>
      <c r="B153" s="190"/>
      <c r="C153" s="191"/>
      <c r="D153" s="192"/>
      <c r="E153" s="15" t="s">
        <v>23</v>
      </c>
      <c r="F153" s="82"/>
      <c r="G153" s="38"/>
      <c r="H153" s="38"/>
      <c r="I153" s="38"/>
      <c r="J153" s="38"/>
      <c r="K153" s="38"/>
      <c r="L153" s="38"/>
      <c r="M153" s="38"/>
      <c r="N153" s="38"/>
      <c r="O153" s="197"/>
    </row>
    <row r="154" spans="1:15" ht="25.5">
      <c r="A154" s="170"/>
      <c r="B154" s="190"/>
      <c r="C154" s="191"/>
      <c r="D154" s="192"/>
      <c r="E154" s="16" t="s">
        <v>31</v>
      </c>
      <c r="F154" s="70">
        <v>0</v>
      </c>
      <c r="G154" s="30"/>
      <c r="H154" s="30"/>
      <c r="I154" s="30"/>
      <c r="J154" s="30"/>
      <c r="K154" s="30"/>
      <c r="L154" s="30"/>
      <c r="M154" s="30"/>
      <c r="N154" s="30"/>
      <c r="O154" s="197"/>
    </row>
    <row r="155" spans="1:15" ht="44.25" customHeight="1">
      <c r="A155" s="170"/>
      <c r="B155" s="190"/>
      <c r="C155" s="191"/>
      <c r="D155" s="192"/>
      <c r="E155" s="17" t="s">
        <v>32</v>
      </c>
      <c r="F155" s="70">
        <v>0</v>
      </c>
      <c r="G155" s="30"/>
      <c r="H155" s="30"/>
      <c r="I155" s="30"/>
      <c r="J155" s="30"/>
      <c r="K155" s="30"/>
      <c r="L155" s="30"/>
      <c r="M155" s="30"/>
      <c r="N155" s="30"/>
      <c r="O155" s="197"/>
    </row>
    <row r="156" spans="1:15" ht="38.25">
      <c r="A156" s="170"/>
      <c r="B156" s="190"/>
      <c r="C156" s="191"/>
      <c r="D156" s="192"/>
      <c r="E156" s="18" t="s">
        <v>33</v>
      </c>
      <c r="F156" s="70">
        <v>0</v>
      </c>
      <c r="G156" s="30"/>
      <c r="H156" s="30"/>
      <c r="I156" s="30"/>
      <c r="J156" s="30"/>
      <c r="K156" s="30"/>
      <c r="L156" s="30"/>
      <c r="M156" s="30"/>
      <c r="N156" s="30"/>
      <c r="O156" s="197"/>
    </row>
    <row r="157" spans="1:15" ht="30" customHeight="1">
      <c r="A157" s="170"/>
      <c r="B157" s="190"/>
      <c r="C157" s="191"/>
      <c r="D157" s="192"/>
      <c r="E157" s="16" t="s">
        <v>34</v>
      </c>
      <c r="F157" s="70">
        <f>F164</f>
        <v>3369.05</v>
      </c>
      <c r="G157" s="58">
        <f>G164</f>
        <v>336.90501</v>
      </c>
      <c r="H157" s="58">
        <f>G157/F157*100</f>
        <v>10.000000296819579</v>
      </c>
      <c r="I157" s="58">
        <f>I164</f>
        <v>3369.05006</v>
      </c>
      <c r="J157" s="58">
        <f>I157/F157*100</f>
        <v>100.00000178091746</v>
      </c>
      <c r="K157" s="58">
        <f>K164</f>
        <v>3369.05006</v>
      </c>
      <c r="L157" s="58">
        <f>K157/F157*100</f>
        <v>100.00000178091746</v>
      </c>
      <c r="M157" s="58"/>
      <c r="N157" s="58"/>
      <c r="O157" s="197"/>
    </row>
    <row r="158" spans="1:15" ht="12.75" customHeight="1">
      <c r="A158" s="186"/>
      <c r="B158" s="193"/>
      <c r="C158" s="194"/>
      <c r="D158" s="195"/>
      <c r="E158" s="18" t="s">
        <v>35</v>
      </c>
      <c r="F158" s="70">
        <v>0</v>
      </c>
      <c r="G158" s="30"/>
      <c r="H158" s="30"/>
      <c r="I158" s="30"/>
      <c r="J158" s="30"/>
      <c r="K158" s="30"/>
      <c r="L158" s="30"/>
      <c r="M158" s="30"/>
      <c r="N158" s="30"/>
      <c r="O158" s="198"/>
    </row>
    <row r="159" spans="1:15" ht="12.75" customHeight="1">
      <c r="A159" s="207" t="s">
        <v>255</v>
      </c>
      <c r="B159" s="222" t="s">
        <v>256</v>
      </c>
      <c r="C159" s="174" t="s">
        <v>82</v>
      </c>
      <c r="D159" s="174" t="s">
        <v>301</v>
      </c>
      <c r="E159" s="22" t="s">
        <v>30</v>
      </c>
      <c r="F159" s="85">
        <f t="shared" ref="F159:N159" si="15">F161+F162+F163+F164+F165</f>
        <v>3369.05</v>
      </c>
      <c r="G159" s="47">
        <f t="shared" si="15"/>
        <v>336.90501</v>
      </c>
      <c r="H159" s="47">
        <f t="shared" si="15"/>
        <v>10.000000296819579</v>
      </c>
      <c r="I159" s="47">
        <f t="shared" si="15"/>
        <v>3369.05006</v>
      </c>
      <c r="J159" s="47">
        <f t="shared" si="15"/>
        <v>100.00000178091746</v>
      </c>
      <c r="K159" s="47">
        <f t="shared" si="15"/>
        <v>3369.05006</v>
      </c>
      <c r="L159" s="47">
        <f t="shared" si="15"/>
        <v>100.00000178091746</v>
      </c>
      <c r="M159" s="47">
        <f t="shared" si="15"/>
        <v>0</v>
      </c>
      <c r="N159" s="47">
        <f t="shared" si="15"/>
        <v>0</v>
      </c>
      <c r="O159" s="340"/>
    </row>
    <row r="160" spans="1:15">
      <c r="A160" s="207"/>
      <c r="B160" s="223"/>
      <c r="C160" s="175"/>
      <c r="D160" s="175"/>
      <c r="E160" s="20" t="s">
        <v>23</v>
      </c>
      <c r="F160" s="84"/>
      <c r="G160" s="39"/>
      <c r="H160" s="39"/>
      <c r="I160" s="39"/>
      <c r="J160" s="39"/>
      <c r="K160" s="39"/>
      <c r="L160" s="39"/>
      <c r="M160" s="39"/>
      <c r="N160" s="40"/>
      <c r="O160" s="340"/>
    </row>
    <row r="161" spans="1:15" ht="25.5">
      <c r="A161" s="207"/>
      <c r="B161" s="223"/>
      <c r="C161" s="175"/>
      <c r="D161" s="175"/>
      <c r="E161" s="21" t="s">
        <v>31</v>
      </c>
      <c r="F161" s="70">
        <v>0</v>
      </c>
      <c r="G161" s="48"/>
      <c r="H161" s="49"/>
      <c r="I161" s="48"/>
      <c r="J161" s="49"/>
      <c r="K161" s="48"/>
      <c r="L161" s="49"/>
      <c r="M161" s="48"/>
      <c r="N161" s="49"/>
      <c r="O161" s="340"/>
    </row>
    <row r="162" spans="1:15" ht="38.25">
      <c r="A162" s="207"/>
      <c r="B162" s="223"/>
      <c r="C162" s="175"/>
      <c r="D162" s="175"/>
      <c r="E162" s="148" t="s">
        <v>32</v>
      </c>
      <c r="F162" s="70">
        <v>0</v>
      </c>
      <c r="G162" s="48"/>
      <c r="H162" s="49"/>
      <c r="I162" s="48"/>
      <c r="J162" s="49"/>
      <c r="K162" s="48"/>
      <c r="L162" s="49"/>
      <c r="M162" s="48"/>
      <c r="N162" s="49"/>
      <c r="O162" s="340"/>
    </row>
    <row r="163" spans="1:15" ht="38.25">
      <c r="A163" s="207"/>
      <c r="B163" s="223"/>
      <c r="C163" s="175"/>
      <c r="D163" s="175"/>
      <c r="E163" s="147" t="s">
        <v>33</v>
      </c>
      <c r="F163" s="70">
        <v>0</v>
      </c>
      <c r="G163" s="31"/>
      <c r="H163" s="32"/>
      <c r="I163" s="31"/>
      <c r="J163" s="32"/>
      <c r="K163" s="31"/>
      <c r="L163" s="32"/>
      <c r="M163" s="31"/>
      <c r="N163" s="32"/>
      <c r="O163" s="340"/>
    </row>
    <row r="164" spans="1:15" ht="25.5">
      <c r="A164" s="207"/>
      <c r="B164" s="223"/>
      <c r="C164" s="175"/>
      <c r="D164" s="175"/>
      <c r="E164" s="21" t="s">
        <v>34</v>
      </c>
      <c r="F164" s="70">
        <v>3369.05</v>
      </c>
      <c r="G164" s="30">
        <v>336.90501</v>
      </c>
      <c r="H164" s="30">
        <f>G164/F164*100</f>
        <v>10.000000296819579</v>
      </c>
      <c r="I164" s="30">
        <f>G164+3032.14505</f>
        <v>3369.05006</v>
      </c>
      <c r="J164" s="30">
        <f>I164/F164*100</f>
        <v>100.00000178091746</v>
      </c>
      <c r="K164" s="30">
        <f>I164+0</f>
        <v>3369.05006</v>
      </c>
      <c r="L164" s="30">
        <f>K164/F164*100</f>
        <v>100.00000178091746</v>
      </c>
      <c r="M164" s="30"/>
      <c r="N164" s="70"/>
      <c r="O164" s="340"/>
    </row>
    <row r="165" spans="1:15" s="89" customFormat="1" ht="30" customHeight="1">
      <c r="A165" s="335"/>
      <c r="B165" s="223"/>
      <c r="C165" s="175"/>
      <c r="D165" s="215"/>
      <c r="E165" s="147" t="s">
        <v>35</v>
      </c>
      <c r="F165" s="70">
        <v>0</v>
      </c>
      <c r="G165" s="35"/>
      <c r="H165" s="37"/>
      <c r="I165" s="35"/>
      <c r="J165" s="37"/>
      <c r="K165" s="35"/>
      <c r="L165" s="37"/>
      <c r="M165" s="35"/>
      <c r="N165" s="37"/>
      <c r="O165" s="341"/>
    </row>
    <row r="166" spans="1:15" ht="27.75" customHeight="1">
      <c r="A166" s="342" t="s">
        <v>286</v>
      </c>
      <c r="B166" s="343"/>
      <c r="C166" s="343"/>
      <c r="D166" s="343"/>
      <c r="E166" s="343"/>
      <c r="F166" s="343"/>
      <c r="G166" s="343"/>
      <c r="H166" s="343"/>
      <c r="I166" s="343"/>
      <c r="J166" s="343"/>
      <c r="K166" s="343"/>
      <c r="L166" s="343"/>
      <c r="M166" s="343"/>
      <c r="N166" s="343"/>
      <c r="O166" s="344"/>
    </row>
    <row r="167" spans="1:15" ht="27.75" customHeight="1">
      <c r="A167" s="342" t="s">
        <v>300</v>
      </c>
      <c r="B167" s="343"/>
      <c r="C167" s="343"/>
      <c r="D167" s="343"/>
      <c r="E167" s="343"/>
      <c r="F167" s="343"/>
      <c r="G167" s="343"/>
      <c r="H167" s="343"/>
      <c r="I167" s="343"/>
      <c r="J167" s="343"/>
      <c r="K167" s="343"/>
      <c r="L167" s="343"/>
      <c r="M167" s="343"/>
      <c r="N167" s="343"/>
      <c r="O167" s="344"/>
    </row>
    <row r="168" spans="1:15" ht="38.25">
      <c r="A168" s="279" t="s">
        <v>69</v>
      </c>
      <c r="B168" s="279"/>
      <c r="C168" s="258"/>
      <c r="D168" s="279"/>
      <c r="E168" s="19" t="s">
        <v>167</v>
      </c>
      <c r="F168" s="85">
        <f t="shared" ref="F168:N168" si="16">F170+F171+F172+F173+F174</f>
        <v>13574.759999999998</v>
      </c>
      <c r="G168" s="47">
        <f t="shared" si="16"/>
        <v>1837.86088</v>
      </c>
      <c r="H168" s="47">
        <f t="shared" si="16"/>
        <v>13.538809378582018</v>
      </c>
      <c r="I168" s="47">
        <f t="shared" si="16"/>
        <v>6145.2542300000005</v>
      </c>
      <c r="J168" s="47">
        <f t="shared" si="16"/>
        <v>45.2697081200699</v>
      </c>
      <c r="K168" s="47">
        <f t="shared" si="16"/>
        <v>8399.0745900000002</v>
      </c>
      <c r="L168" s="47">
        <f t="shared" si="16"/>
        <v>61.87272990461711</v>
      </c>
      <c r="M168" s="47">
        <f t="shared" si="16"/>
        <v>0</v>
      </c>
      <c r="N168" s="47">
        <f t="shared" si="16"/>
        <v>0</v>
      </c>
      <c r="O168" s="281"/>
    </row>
    <row r="169" spans="1:15">
      <c r="A169" s="279"/>
      <c r="B169" s="279"/>
      <c r="C169" s="261"/>
      <c r="D169" s="279"/>
      <c r="E169" s="20" t="s">
        <v>23</v>
      </c>
      <c r="F169" s="84"/>
      <c r="G169" s="39"/>
      <c r="H169" s="39"/>
      <c r="I169" s="39"/>
      <c r="J169" s="39"/>
      <c r="K169" s="39"/>
      <c r="L169" s="39"/>
      <c r="M169" s="39"/>
      <c r="N169" s="40"/>
      <c r="O169" s="281"/>
    </row>
    <row r="170" spans="1:15" ht="25.5">
      <c r="A170" s="279"/>
      <c r="B170" s="279"/>
      <c r="C170" s="261"/>
      <c r="D170" s="279"/>
      <c r="E170" s="21" t="s">
        <v>31</v>
      </c>
      <c r="F170" s="70">
        <f>F104+F117+F161</f>
        <v>0</v>
      </c>
      <c r="G170" s="31"/>
      <c r="H170" s="32"/>
      <c r="I170" s="31"/>
      <c r="J170" s="32"/>
      <c r="K170" s="31"/>
      <c r="L170" s="32"/>
      <c r="M170" s="31"/>
      <c r="N170" s="32"/>
      <c r="O170" s="281"/>
    </row>
    <row r="171" spans="1:15" ht="38.25">
      <c r="A171" s="279"/>
      <c r="B171" s="279"/>
      <c r="C171" s="261"/>
      <c r="D171" s="279"/>
      <c r="E171" s="148" t="s">
        <v>32</v>
      </c>
      <c r="F171" s="70">
        <f>F105+F118+F162</f>
        <v>0</v>
      </c>
      <c r="G171" s="30"/>
      <c r="H171" s="30"/>
      <c r="I171" s="30"/>
      <c r="J171" s="30"/>
      <c r="K171" s="30"/>
      <c r="L171" s="30"/>
      <c r="M171" s="30"/>
      <c r="N171" s="30"/>
      <c r="O171" s="281"/>
    </row>
    <row r="172" spans="1:15" ht="38.25">
      <c r="A172" s="279"/>
      <c r="B172" s="279"/>
      <c r="C172" s="261"/>
      <c r="D172" s="279"/>
      <c r="E172" s="147" t="s">
        <v>33</v>
      </c>
      <c r="F172" s="70">
        <f>F106+F119+F163</f>
        <v>0</v>
      </c>
      <c r="G172" s="35"/>
      <c r="H172" s="37"/>
      <c r="I172" s="35"/>
      <c r="J172" s="37"/>
      <c r="K172" s="35"/>
      <c r="L172" s="37"/>
      <c r="M172" s="35"/>
      <c r="N172" s="37"/>
      <c r="O172" s="281"/>
    </row>
    <row r="173" spans="1:15" ht="25.5">
      <c r="A173" s="279"/>
      <c r="B173" s="279"/>
      <c r="C173" s="261"/>
      <c r="D173" s="279"/>
      <c r="E173" s="21" t="s">
        <v>34</v>
      </c>
      <c r="F173" s="70">
        <f>F100+F137+F157</f>
        <v>13574.759999999998</v>
      </c>
      <c r="G173" s="30">
        <f>G100+G137+G157</f>
        <v>1837.86088</v>
      </c>
      <c r="H173" s="30">
        <f>G173/F173*100</f>
        <v>13.538809378582018</v>
      </c>
      <c r="I173" s="30">
        <f>I100+I137+I157</f>
        <v>6145.2542300000005</v>
      </c>
      <c r="J173" s="30">
        <f>I173/F173*100</f>
        <v>45.2697081200699</v>
      </c>
      <c r="K173" s="30">
        <f>K100+K137+K157</f>
        <v>8399.0745900000002</v>
      </c>
      <c r="L173" s="30">
        <f>K173/F173*100</f>
        <v>61.87272990461711</v>
      </c>
      <c r="M173" s="30"/>
      <c r="N173" s="30"/>
      <c r="O173" s="281"/>
    </row>
    <row r="174" spans="1:15" ht="25.5" customHeight="1">
      <c r="A174" s="280"/>
      <c r="B174" s="280"/>
      <c r="C174" s="261"/>
      <c r="D174" s="280"/>
      <c r="E174" s="148" t="s">
        <v>35</v>
      </c>
      <c r="F174" s="70">
        <f>F108+F121+F165</f>
        <v>0</v>
      </c>
      <c r="G174" s="41"/>
      <c r="H174" s="43"/>
      <c r="I174" s="41"/>
      <c r="J174" s="43"/>
      <c r="K174" s="41"/>
      <c r="L174" s="43"/>
      <c r="M174" s="41"/>
      <c r="N174" s="43"/>
      <c r="O174" s="281"/>
    </row>
    <row r="175" spans="1:15" ht="25.5">
      <c r="A175" s="365" t="s">
        <v>41</v>
      </c>
      <c r="B175" s="366"/>
      <c r="C175" s="366"/>
      <c r="D175" s="367"/>
      <c r="E175" s="23" t="s">
        <v>42</v>
      </c>
      <c r="F175" s="86">
        <f t="shared" ref="F175:N175" si="17">SUM(F177:F181)</f>
        <v>15121.879999999997</v>
      </c>
      <c r="G175" s="51">
        <f t="shared" si="17"/>
        <v>1943.86088</v>
      </c>
      <c r="H175" s="51">
        <f t="shared" si="17"/>
        <v>12.85462442500536</v>
      </c>
      <c r="I175" s="51">
        <f t="shared" si="17"/>
        <v>6441.0142100000003</v>
      </c>
      <c r="J175" s="51">
        <f t="shared" si="17"/>
        <v>42.594004250794221</v>
      </c>
      <c r="K175" s="51">
        <f t="shared" si="17"/>
        <v>8704.4515700000011</v>
      </c>
      <c r="L175" s="51">
        <f t="shared" si="17"/>
        <v>57.561966964425068</v>
      </c>
      <c r="M175" s="51">
        <f t="shared" si="17"/>
        <v>0</v>
      </c>
      <c r="N175" s="51">
        <f t="shared" si="17"/>
        <v>0</v>
      </c>
      <c r="O175" s="374"/>
    </row>
    <row r="176" spans="1:15">
      <c r="A176" s="368"/>
      <c r="B176" s="369"/>
      <c r="C176" s="369"/>
      <c r="D176" s="370"/>
      <c r="E176" s="20" t="s">
        <v>23</v>
      </c>
      <c r="F176" s="84"/>
      <c r="G176" s="39"/>
      <c r="H176" s="40"/>
      <c r="I176" s="39"/>
      <c r="J176" s="39"/>
      <c r="K176" s="39"/>
      <c r="L176" s="39"/>
      <c r="M176" s="39"/>
      <c r="N176" s="40"/>
      <c r="O176" s="375"/>
    </row>
    <row r="177" spans="1:34" ht="48.75" customHeight="1">
      <c r="A177" s="368"/>
      <c r="B177" s="369"/>
      <c r="C177" s="369"/>
      <c r="D177" s="370"/>
      <c r="E177" s="21" t="s">
        <v>31</v>
      </c>
      <c r="F177" s="70">
        <f>F63+F88+F170</f>
        <v>0</v>
      </c>
      <c r="G177" s="35"/>
      <c r="H177" s="37"/>
      <c r="I177" s="35"/>
      <c r="J177" s="37"/>
      <c r="K177" s="35"/>
      <c r="L177" s="37"/>
      <c r="M177" s="35"/>
      <c r="N177" s="37"/>
      <c r="O177" s="374"/>
    </row>
    <row r="178" spans="1:34" ht="38.25">
      <c r="A178" s="368"/>
      <c r="B178" s="369"/>
      <c r="C178" s="369"/>
      <c r="D178" s="370"/>
      <c r="E178" s="147" t="s">
        <v>32</v>
      </c>
      <c r="F178" s="70">
        <f>F64+F89+F171</f>
        <v>0</v>
      </c>
      <c r="G178" s="36"/>
      <c r="H178" s="37"/>
      <c r="I178" s="36"/>
      <c r="J178" s="37"/>
      <c r="K178" s="36"/>
      <c r="L178" s="37"/>
      <c r="M178" s="36"/>
      <c r="N178" s="37"/>
      <c r="O178" s="374"/>
    </row>
    <row r="179" spans="1:34" ht="38.25">
      <c r="A179" s="368"/>
      <c r="B179" s="369"/>
      <c r="C179" s="369"/>
      <c r="D179" s="370"/>
      <c r="E179" s="147" t="s">
        <v>33</v>
      </c>
      <c r="F179" s="70">
        <f>F65+F90+F172</f>
        <v>0</v>
      </c>
      <c r="G179" s="36"/>
      <c r="H179" s="37"/>
      <c r="I179" s="36"/>
      <c r="J179" s="37"/>
      <c r="K179" s="36"/>
      <c r="L179" s="37"/>
      <c r="M179" s="36"/>
      <c r="N179" s="37"/>
      <c r="O179" s="374"/>
    </row>
    <row r="180" spans="1:34" ht="25.5">
      <c r="A180" s="368"/>
      <c r="B180" s="369"/>
      <c r="C180" s="369"/>
      <c r="D180" s="370"/>
      <c r="E180" s="21" t="s">
        <v>34</v>
      </c>
      <c r="F180" s="70">
        <f>F66+F91+F173</f>
        <v>15121.879999999997</v>
      </c>
      <c r="G180" s="30">
        <f>G66+G91+G173</f>
        <v>1943.86088</v>
      </c>
      <c r="H180" s="30">
        <f>G180/F180*100</f>
        <v>12.85462442500536</v>
      </c>
      <c r="I180" s="30">
        <f>I66+I91+I173</f>
        <v>6441.0142100000003</v>
      </c>
      <c r="J180" s="30">
        <f>I180/F180*100</f>
        <v>42.594004250794221</v>
      </c>
      <c r="K180" s="30">
        <f>K66+K91+K173</f>
        <v>8704.4515700000011</v>
      </c>
      <c r="L180" s="30">
        <f>K180/F180*100</f>
        <v>57.561966964425068</v>
      </c>
      <c r="M180" s="30"/>
      <c r="N180" s="30"/>
      <c r="O180" s="374"/>
    </row>
    <row r="181" spans="1:34" ht="25.5">
      <c r="A181" s="371"/>
      <c r="B181" s="372"/>
      <c r="C181" s="372"/>
      <c r="D181" s="373"/>
      <c r="E181" s="147" t="s">
        <v>35</v>
      </c>
      <c r="F181" s="70">
        <f>F67+F92+F174</f>
        <v>0</v>
      </c>
      <c r="G181" s="36"/>
      <c r="H181" s="37"/>
      <c r="I181" s="36"/>
      <c r="J181" s="37"/>
      <c r="K181" s="36"/>
      <c r="L181" s="37"/>
      <c r="M181" s="36"/>
      <c r="N181" s="37"/>
      <c r="O181" s="374"/>
    </row>
    <row r="183" spans="1:34" s="57" customFormat="1" ht="15.75" customHeight="1">
      <c r="A183"/>
      <c r="B183"/>
      <c r="C183"/>
      <c r="D183"/>
      <c r="E183"/>
      <c r="F183" s="74"/>
      <c r="G183"/>
      <c r="H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</row>
    <row r="184" spans="1:34" s="57" customFormat="1" ht="15.75">
      <c r="A184" s="163" t="s">
        <v>43</v>
      </c>
      <c r="B184" s="345"/>
      <c r="C184" s="25" t="s">
        <v>70</v>
      </c>
      <c r="D184" s="26"/>
      <c r="E184" s="27"/>
      <c r="F184" s="87"/>
      <c r="G184" s="28"/>
      <c r="H184" s="28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</row>
    <row r="185" spans="1:34" s="57" customFormat="1" ht="46.5" customHeight="1">
      <c r="A185" s="28"/>
      <c r="B185" s="28"/>
      <c r="C185" s="5" t="s">
        <v>44</v>
      </c>
      <c r="D185" s="28"/>
      <c r="E185" s="28"/>
      <c r="F185" s="88"/>
      <c r="G185" s="28"/>
      <c r="H185" s="28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</row>
    <row r="186" spans="1:34" s="57" customFormat="1" ht="15.75">
      <c r="A186" s="163" t="s">
        <v>45</v>
      </c>
      <c r="B186" s="345"/>
      <c r="C186" s="346" t="s">
        <v>71</v>
      </c>
      <c r="D186" s="346"/>
      <c r="E186" s="330"/>
      <c r="F186" s="347" t="s">
        <v>70</v>
      </c>
      <c r="G186" s="348"/>
      <c r="H186" s="28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</row>
    <row r="187" spans="1:34" s="57" customFormat="1" ht="15.75">
      <c r="A187" s="28"/>
      <c r="B187" s="28"/>
      <c r="C187" s="5" t="s">
        <v>88</v>
      </c>
      <c r="D187" s="28"/>
      <c r="E187" s="28"/>
      <c r="F187" s="88"/>
      <c r="G187" s="28"/>
      <c r="H187" s="28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</row>
    <row r="188" spans="1:34" s="57" customFormat="1" ht="15.75">
      <c r="A188" s="28"/>
      <c r="B188" s="28"/>
      <c r="C188" s="5"/>
      <c r="D188" s="28"/>
      <c r="E188" s="28"/>
      <c r="F188" s="88"/>
      <c r="G188" s="28"/>
      <c r="H188" s="2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</row>
    <row r="189" spans="1:34" s="57" customFormat="1" ht="15.75">
      <c r="A189" s="5"/>
      <c r="B189" s="5" t="s">
        <v>46</v>
      </c>
      <c r="C189" s="25" t="s">
        <v>72</v>
      </c>
      <c r="D189" s="25"/>
      <c r="E189" s="5"/>
      <c r="F189" s="76"/>
      <c r="G189" s="5"/>
      <c r="H189" s="28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</row>
    <row r="190" spans="1:34" s="57" customFormat="1" ht="15.75" customHeight="1">
      <c r="A190" s="5"/>
      <c r="B190" s="5"/>
      <c r="C190" s="5"/>
      <c r="D190" s="5"/>
      <c r="E190" s="5"/>
      <c r="F190" s="76"/>
      <c r="G190" s="5"/>
      <c r="H190" s="28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</row>
    <row r="191" spans="1:34" s="57" customFormat="1" ht="15.75">
      <c r="A191" s="163" t="s">
        <v>87</v>
      </c>
      <c r="B191" s="163"/>
      <c r="C191" s="163"/>
      <c r="D191" s="25" t="s">
        <v>73</v>
      </c>
      <c r="E191" s="29"/>
      <c r="F191" s="76"/>
      <c r="G191" s="5"/>
      <c r="H191" s="28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</row>
    <row r="192" spans="1:34" s="57" customFormat="1" ht="15.75">
      <c r="A192" s="163"/>
      <c r="B192" s="163"/>
      <c r="C192" s="163"/>
      <c r="D192" s="5" t="s">
        <v>89</v>
      </c>
      <c r="E192" s="5"/>
      <c r="F192" s="76"/>
      <c r="G192" s="5"/>
      <c r="H192" s="28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</row>
    <row r="193" spans="1:8" ht="15.75">
      <c r="A193" s="5"/>
      <c r="B193" s="5"/>
      <c r="C193" s="5"/>
      <c r="D193" s="5"/>
      <c r="E193" s="5"/>
      <c r="F193" s="76"/>
      <c r="G193" s="5"/>
      <c r="H193" s="28"/>
    </row>
  </sheetData>
  <mergeCells count="126">
    <mergeCell ref="B10:N10"/>
    <mergeCell ref="P10:AH10"/>
    <mergeCell ref="A14:A16"/>
    <mergeCell ref="B14:B16"/>
    <mergeCell ref="C14:D15"/>
    <mergeCell ref="E14:E16"/>
    <mergeCell ref="F14:F16"/>
    <mergeCell ref="G14:H15"/>
    <mergeCell ref="I14:J15"/>
    <mergeCell ref="K14:L15"/>
    <mergeCell ref="A27:A33"/>
    <mergeCell ref="B27:B33"/>
    <mergeCell ref="C27:C33"/>
    <mergeCell ref="D27:D33"/>
    <mergeCell ref="O27:O33"/>
    <mergeCell ref="A34:O34"/>
    <mergeCell ref="M14:N15"/>
    <mergeCell ref="O14:O16"/>
    <mergeCell ref="A17:O17"/>
    <mergeCell ref="A18:O18"/>
    <mergeCell ref="A19:O19"/>
    <mergeCell ref="A20:A26"/>
    <mergeCell ref="B20:D26"/>
    <mergeCell ref="O20:O26"/>
    <mergeCell ref="A43:O43"/>
    <mergeCell ref="A44:O44"/>
    <mergeCell ref="A45:A51"/>
    <mergeCell ref="B45:B51"/>
    <mergeCell ref="C45:C51"/>
    <mergeCell ref="D45:D51"/>
    <mergeCell ref="O45:O51"/>
    <mergeCell ref="A35:O35"/>
    <mergeCell ref="A36:A42"/>
    <mergeCell ref="B36:B42"/>
    <mergeCell ref="C36:C42"/>
    <mergeCell ref="D36:D42"/>
    <mergeCell ref="O36:O42"/>
    <mergeCell ref="A60:O60"/>
    <mergeCell ref="A61:D67"/>
    <mergeCell ref="O61:O67"/>
    <mergeCell ref="A68:O68"/>
    <mergeCell ref="A69:O69"/>
    <mergeCell ref="A70:A76"/>
    <mergeCell ref="B70:D76"/>
    <mergeCell ref="O70:O76"/>
    <mergeCell ref="A52:O52"/>
    <mergeCell ref="A53:A59"/>
    <mergeCell ref="B53:B59"/>
    <mergeCell ref="C53:C59"/>
    <mergeCell ref="D53:D59"/>
    <mergeCell ref="O53:O59"/>
    <mergeCell ref="A85:O85"/>
    <mergeCell ref="A86:B92"/>
    <mergeCell ref="C86:C92"/>
    <mergeCell ref="D86:D92"/>
    <mergeCell ref="O86:O92"/>
    <mergeCell ref="A93:O93"/>
    <mergeCell ref="A77:A83"/>
    <mergeCell ref="B77:B83"/>
    <mergeCell ref="C77:C83"/>
    <mergeCell ref="D77:D83"/>
    <mergeCell ref="O77:O83"/>
    <mergeCell ref="A84:O84"/>
    <mergeCell ref="A94:O94"/>
    <mergeCell ref="A95:A101"/>
    <mergeCell ref="B95:D101"/>
    <mergeCell ref="O95:O101"/>
    <mergeCell ref="A102:A108"/>
    <mergeCell ref="B102:B108"/>
    <mergeCell ref="C102:C108"/>
    <mergeCell ref="D102:D108"/>
    <mergeCell ref="O102:O108"/>
    <mergeCell ref="A115:A121"/>
    <mergeCell ref="B115:B121"/>
    <mergeCell ref="C115:C121"/>
    <mergeCell ref="D115:D121"/>
    <mergeCell ref="O115:O121"/>
    <mergeCell ref="A122:O122"/>
    <mergeCell ref="A109:O109"/>
    <mergeCell ref="A110:O110"/>
    <mergeCell ref="A111:O111"/>
    <mergeCell ref="A112:O112"/>
    <mergeCell ref="A113:O113"/>
    <mergeCell ref="A114:O114"/>
    <mergeCell ref="A123:O123"/>
    <mergeCell ref="A132:A138"/>
    <mergeCell ref="B132:D138"/>
    <mergeCell ref="O132:O138"/>
    <mergeCell ref="A139:A145"/>
    <mergeCell ref="B139:B145"/>
    <mergeCell ref="C139:C145"/>
    <mergeCell ref="D139:D145"/>
    <mergeCell ref="O139:O145"/>
    <mergeCell ref="C159:C165"/>
    <mergeCell ref="D159:D165"/>
    <mergeCell ref="O159:O165"/>
    <mergeCell ref="A146:O146"/>
    <mergeCell ref="A147:O147"/>
    <mergeCell ref="A148:O148"/>
    <mergeCell ref="A149:O149"/>
    <mergeCell ref="A150:O150"/>
    <mergeCell ref="A151:O151"/>
    <mergeCell ref="A191:C192"/>
    <mergeCell ref="A124:A130"/>
    <mergeCell ref="B124:B130"/>
    <mergeCell ref="C124:C130"/>
    <mergeCell ref="D124:D130"/>
    <mergeCell ref="O124:O130"/>
    <mergeCell ref="A131:O131"/>
    <mergeCell ref="A175:D181"/>
    <mergeCell ref="O175:O181"/>
    <mergeCell ref="A184:B184"/>
    <mergeCell ref="A186:B186"/>
    <mergeCell ref="C186:E186"/>
    <mergeCell ref="F186:G186"/>
    <mergeCell ref="A166:O166"/>
    <mergeCell ref="A167:O167"/>
    <mergeCell ref="A168:B174"/>
    <mergeCell ref="C168:C174"/>
    <mergeCell ref="D168:D174"/>
    <mergeCell ref="O168:O174"/>
    <mergeCell ref="A152:A158"/>
    <mergeCell ref="B152:D158"/>
    <mergeCell ref="O152:O158"/>
    <mergeCell ref="A159:A165"/>
    <mergeCell ref="B159:B165"/>
  </mergeCells>
  <pageMargins left="0.35433070866141736" right="0.15748031496062992" top="0.35433070866141736" bottom="0.35433070866141736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6"/>
  <sheetViews>
    <sheetView topLeftCell="J1" workbookViewId="0">
      <pane ySplit="2" topLeftCell="A21" activePane="bottomLeft" state="frozen"/>
      <selection pane="bottomLeft" activeCell="U24" sqref="U24"/>
    </sheetView>
  </sheetViews>
  <sheetFormatPr defaultRowHeight="12.75"/>
  <cols>
    <col min="1" max="3" width="9.42578125" bestFit="1" customWidth="1"/>
    <col min="4" max="4" width="10.42578125" customWidth="1"/>
    <col min="5" max="6" width="9.42578125" bestFit="1" customWidth="1"/>
    <col min="7" max="7" width="9.5703125" bestFit="1" customWidth="1"/>
    <col min="8" max="11" width="9.42578125" bestFit="1" customWidth="1"/>
    <col min="12" max="12" width="13.42578125" customWidth="1"/>
    <col min="13" max="13" width="10.7109375" customWidth="1"/>
    <col min="14" max="14" width="9.7109375" bestFit="1" customWidth="1"/>
    <col min="15" max="15" width="10.140625" customWidth="1"/>
    <col min="16" max="16" width="10.85546875" customWidth="1"/>
    <col min="17" max="17" width="11.28515625" customWidth="1"/>
    <col min="18" max="18" width="9.7109375" bestFit="1" customWidth="1"/>
    <col min="19" max="19" width="10.5703125" customWidth="1"/>
    <col min="20" max="20" width="12.140625" bestFit="1" customWidth="1"/>
    <col min="21" max="21" width="16.28515625" customWidth="1"/>
  </cols>
  <sheetData>
    <row r="1" spans="1:20" s="1" customFormat="1">
      <c r="A1" s="391" t="s">
        <v>93</v>
      </c>
      <c r="B1" s="392"/>
      <c r="C1" s="393"/>
      <c r="D1" s="395" t="s">
        <v>94</v>
      </c>
      <c r="E1" s="396"/>
      <c r="F1" s="397" t="s">
        <v>95</v>
      </c>
      <c r="G1" s="398"/>
      <c r="H1" s="399" t="s">
        <v>96</v>
      </c>
      <c r="I1" s="400"/>
      <c r="J1" s="404" t="s">
        <v>102</v>
      </c>
      <c r="K1" s="405"/>
      <c r="L1" s="407" t="s">
        <v>6</v>
      </c>
      <c r="M1" s="408"/>
      <c r="N1" s="409"/>
      <c r="O1" s="130" t="s">
        <v>7</v>
      </c>
      <c r="P1" s="412" t="s">
        <v>15</v>
      </c>
      <c r="Q1" s="413"/>
      <c r="R1" s="413"/>
      <c r="S1" s="414"/>
      <c r="T1" s="135" t="s">
        <v>109</v>
      </c>
    </row>
    <row r="2" spans="1:20" s="68" customFormat="1">
      <c r="A2" s="117" t="s">
        <v>257</v>
      </c>
      <c r="B2" s="117" t="s">
        <v>258</v>
      </c>
      <c r="C2" s="118" t="s">
        <v>259</v>
      </c>
      <c r="D2" s="119" t="s">
        <v>260</v>
      </c>
      <c r="E2" s="119" t="s">
        <v>259</v>
      </c>
      <c r="F2" s="120" t="s">
        <v>261</v>
      </c>
      <c r="G2" s="120" t="s">
        <v>262</v>
      </c>
      <c r="H2" s="121" t="s">
        <v>261</v>
      </c>
      <c r="I2" s="121" t="s">
        <v>262</v>
      </c>
      <c r="J2" s="126" t="s">
        <v>263</v>
      </c>
      <c r="K2" s="126" t="s">
        <v>264</v>
      </c>
      <c r="L2" s="128" t="s">
        <v>265</v>
      </c>
      <c r="M2" s="128" t="s">
        <v>266</v>
      </c>
      <c r="N2" s="128" t="s">
        <v>267</v>
      </c>
      <c r="O2" s="131" t="s">
        <v>268</v>
      </c>
      <c r="P2" s="133" t="s">
        <v>265</v>
      </c>
      <c r="Q2" s="133" t="s">
        <v>266</v>
      </c>
      <c r="R2" s="133" t="s">
        <v>269</v>
      </c>
      <c r="S2" s="133" t="s">
        <v>270</v>
      </c>
      <c r="T2" s="136" t="s">
        <v>271</v>
      </c>
    </row>
    <row r="3" spans="1:20" s="68" customFormat="1">
      <c r="A3" s="67"/>
      <c r="B3" s="67"/>
      <c r="C3" s="65">
        <v>4017</v>
      </c>
      <c r="D3" s="65">
        <v>5600</v>
      </c>
      <c r="E3" s="67"/>
      <c r="F3" s="67"/>
      <c r="G3" s="67"/>
      <c r="H3" s="67"/>
      <c r="I3" s="67"/>
      <c r="J3" s="67"/>
      <c r="K3" s="67"/>
      <c r="L3" s="65">
        <v>25752.19</v>
      </c>
      <c r="M3" s="65">
        <v>240000</v>
      </c>
      <c r="N3" s="66">
        <v>3260</v>
      </c>
      <c r="O3" s="65">
        <v>1003</v>
      </c>
      <c r="P3" s="65">
        <v>418.35</v>
      </c>
      <c r="Q3" s="65">
        <v>221400</v>
      </c>
      <c r="R3" s="67"/>
      <c r="S3" s="65">
        <v>94533.2</v>
      </c>
      <c r="T3" s="67"/>
    </row>
    <row r="4" spans="1:20" s="68" customFormat="1">
      <c r="A4" s="67"/>
      <c r="B4" s="99"/>
      <c r="C4" s="67"/>
      <c r="D4" s="67"/>
      <c r="E4" s="67"/>
      <c r="F4" s="67"/>
      <c r="G4" s="67"/>
      <c r="H4" s="67"/>
      <c r="I4" s="67"/>
      <c r="J4" s="67"/>
      <c r="K4" s="67"/>
      <c r="L4" s="65">
        <v>341.51</v>
      </c>
      <c r="M4" s="67"/>
      <c r="N4" s="65">
        <v>12333</v>
      </c>
      <c r="O4" s="65">
        <v>1204.54</v>
      </c>
      <c r="P4" s="65">
        <v>247.67</v>
      </c>
      <c r="Q4" s="67"/>
      <c r="R4" s="67"/>
      <c r="S4" s="65">
        <v>94378.559999999998</v>
      </c>
      <c r="T4" s="67"/>
    </row>
    <row r="5" spans="1:20" s="68" customFormat="1">
      <c r="A5" s="67"/>
      <c r="B5" s="67"/>
      <c r="C5" s="67"/>
      <c r="E5" s="67"/>
      <c r="F5" s="67"/>
      <c r="G5" s="67"/>
      <c r="H5" s="67"/>
      <c r="I5" s="67"/>
      <c r="J5" s="67"/>
      <c r="K5" s="67"/>
      <c r="L5" s="65">
        <v>862.53</v>
      </c>
      <c r="M5" s="67"/>
      <c r="N5" s="65">
        <v>8333.33</v>
      </c>
      <c r="O5" s="66">
        <v>161.9</v>
      </c>
      <c r="P5" s="152">
        <v>35514.550000000003</v>
      </c>
      <c r="Q5" s="67"/>
      <c r="R5" s="67"/>
      <c r="S5" s="67"/>
      <c r="T5" s="67"/>
    </row>
    <row r="6" spans="1:20" s="68" customForma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5">
        <v>1858.43</v>
      </c>
      <c r="M6" s="67"/>
      <c r="N6" s="65">
        <v>12333</v>
      </c>
      <c r="O6" s="65">
        <v>973.7</v>
      </c>
      <c r="P6" s="152">
        <v>5195.07</v>
      </c>
      <c r="Q6" s="67"/>
      <c r="R6" s="67"/>
      <c r="S6" s="67"/>
      <c r="T6" s="67"/>
    </row>
    <row r="7" spans="1:20" s="68" customForma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5">
        <v>1252.79</v>
      </c>
      <c r="M7" s="67"/>
      <c r="N7" s="65">
        <v>8333.33</v>
      </c>
      <c r="O7" s="65">
        <v>841.22</v>
      </c>
      <c r="P7" s="152">
        <v>805.19</v>
      </c>
      <c r="Q7" s="67"/>
      <c r="R7" s="67"/>
      <c r="S7" s="67"/>
      <c r="T7" s="67"/>
    </row>
    <row r="8" spans="1:20" s="68" customForma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5">
        <v>9425.98</v>
      </c>
      <c r="M8" s="67"/>
      <c r="N8" s="65">
        <v>8333.33</v>
      </c>
      <c r="O8" s="65">
        <v>96.64</v>
      </c>
      <c r="P8" s="152">
        <v>118638.62</v>
      </c>
      <c r="Q8" s="67"/>
      <c r="R8" s="67"/>
      <c r="S8" s="67"/>
      <c r="T8" s="67"/>
    </row>
    <row r="9" spans="1:20" s="68" customForma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5">
        <v>627.46</v>
      </c>
      <c r="M9" s="67"/>
      <c r="N9" s="66">
        <v>12333</v>
      </c>
      <c r="O9" s="65">
        <v>187.92</v>
      </c>
      <c r="P9" s="66">
        <v>17086.77</v>
      </c>
      <c r="Q9" s="67"/>
      <c r="R9" s="67"/>
      <c r="S9" s="67"/>
      <c r="T9" s="67"/>
    </row>
    <row r="10" spans="1:20" s="68" customFormat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5">
        <v>29923.05</v>
      </c>
      <c r="M10" s="67"/>
      <c r="N10" s="67"/>
      <c r="O10" s="65">
        <v>1175.75</v>
      </c>
      <c r="P10" s="65">
        <v>553189.81999999995</v>
      </c>
      <c r="Q10" s="67"/>
      <c r="R10" s="67"/>
      <c r="S10" s="67"/>
      <c r="T10" s="67"/>
    </row>
    <row r="11" spans="1:20" s="68" customFormat="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5">
        <v>5288.22</v>
      </c>
      <c r="M11" s="67"/>
      <c r="N11" s="67"/>
      <c r="O11" s="65">
        <v>1003</v>
      </c>
      <c r="P11" s="65">
        <v>309435.15999999997</v>
      </c>
      <c r="Q11" s="67"/>
      <c r="R11" s="67"/>
      <c r="S11" s="67"/>
      <c r="T11" s="67"/>
    </row>
    <row r="12" spans="1:20" s="68" customForma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5">
        <v>3564.85</v>
      </c>
      <c r="M12" s="67"/>
      <c r="N12" s="67"/>
      <c r="O12" s="67"/>
      <c r="P12" s="65">
        <v>85874.05</v>
      </c>
      <c r="Q12" s="67"/>
      <c r="R12" s="67"/>
      <c r="S12" s="67"/>
      <c r="T12" s="67"/>
    </row>
    <row r="13" spans="1:20" s="68" customFormat="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5">
        <v>22857.99</v>
      </c>
      <c r="M13" s="67"/>
      <c r="N13" s="67"/>
      <c r="O13" s="67"/>
      <c r="P13" s="65">
        <v>600.05999999999995</v>
      </c>
      <c r="Q13" s="67"/>
      <c r="R13" s="67"/>
      <c r="S13" s="67"/>
      <c r="T13" s="67"/>
    </row>
    <row r="14" spans="1:20" s="68" customForma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5">
        <v>30477.32</v>
      </c>
      <c r="M14" s="67"/>
      <c r="N14" s="67"/>
      <c r="O14" s="67"/>
      <c r="P14" s="65">
        <v>600.05999999999995</v>
      </c>
      <c r="Q14" s="67"/>
      <c r="R14" s="67"/>
      <c r="S14" s="67"/>
      <c r="T14" s="67"/>
    </row>
    <row r="15" spans="1:20" s="68" customForma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5">
        <v>1097.3699999999999</v>
      </c>
      <c r="M15" s="67"/>
      <c r="N15" s="67"/>
      <c r="P15" s="65">
        <v>600.05999999999995</v>
      </c>
      <c r="Q15" s="67"/>
      <c r="R15" s="67"/>
      <c r="S15" s="67"/>
      <c r="T15" s="67"/>
    </row>
    <row r="16" spans="1:20" s="68" customForma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5">
        <v>203.6</v>
      </c>
      <c r="M16" s="67"/>
      <c r="N16" s="67"/>
      <c r="O16" s="67"/>
      <c r="P16" s="65">
        <v>600.05999999999995</v>
      </c>
      <c r="Q16" s="67"/>
      <c r="R16" s="67"/>
      <c r="S16" s="67"/>
      <c r="T16" s="67"/>
    </row>
    <row r="17" spans="1:20" s="68" customFormat="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5">
        <v>4799.34</v>
      </c>
      <c r="M17" s="67"/>
      <c r="N17" s="67"/>
      <c r="O17" s="67"/>
      <c r="P17" s="65">
        <v>4531.12</v>
      </c>
      <c r="Q17" s="67"/>
      <c r="R17" s="67"/>
      <c r="S17" s="67"/>
      <c r="T17" s="67"/>
    </row>
    <row r="18" spans="1:20" s="68" customForma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5">
        <v>290.85000000000002</v>
      </c>
      <c r="M18" s="67"/>
      <c r="N18" s="67"/>
      <c r="O18" s="67"/>
      <c r="P18" s="65">
        <v>4531.12</v>
      </c>
      <c r="Q18" s="67"/>
      <c r="R18" s="67"/>
      <c r="S18" s="67"/>
      <c r="T18" s="67"/>
    </row>
    <row r="19" spans="1:20" s="68" customForma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5">
        <v>6855.8</v>
      </c>
      <c r="M19" s="67"/>
      <c r="N19" s="67"/>
      <c r="O19" s="67"/>
      <c r="P19" s="65">
        <v>4531.12</v>
      </c>
      <c r="Q19" s="67"/>
      <c r="R19" s="67"/>
      <c r="S19" s="67"/>
      <c r="T19" s="67"/>
    </row>
    <row r="20" spans="1:20" s="68" customForma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5">
        <v>451.14</v>
      </c>
      <c r="M20" s="67"/>
      <c r="N20" s="67"/>
      <c r="O20" s="67"/>
      <c r="P20" s="67"/>
      <c r="Q20" s="67"/>
      <c r="R20" s="67"/>
      <c r="S20" s="67"/>
      <c r="T20" s="67"/>
    </row>
    <row r="21" spans="1:20" s="68" customForma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5">
        <v>762.76</v>
      </c>
      <c r="M21" s="67"/>
      <c r="N21" s="67"/>
      <c r="O21" s="67"/>
      <c r="P21" s="67"/>
      <c r="Q21" s="67"/>
      <c r="R21" s="67"/>
      <c r="S21" s="67"/>
      <c r="T21" s="67"/>
    </row>
    <row r="22" spans="1:20" s="68" customForma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5">
        <v>12846.92</v>
      </c>
      <c r="M22" s="67"/>
      <c r="N22" s="67"/>
      <c r="O22" s="67"/>
      <c r="P22" s="67"/>
      <c r="Q22" s="67"/>
      <c r="R22" s="67"/>
      <c r="S22" s="67"/>
      <c r="T22" s="67"/>
    </row>
    <row r="23" spans="1:20" s="68" customForma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5">
        <v>41164.65</v>
      </c>
      <c r="M23" s="67"/>
      <c r="N23" s="67"/>
      <c r="O23" s="67"/>
      <c r="P23" s="67"/>
      <c r="Q23" s="67"/>
      <c r="R23" s="67"/>
      <c r="S23" s="67"/>
      <c r="T23" s="67"/>
    </row>
    <row r="24" spans="1:20" s="68" customForma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5">
        <v>39963.769999999997</v>
      </c>
      <c r="M24" s="67"/>
      <c r="N24" s="67"/>
      <c r="O24" s="67"/>
      <c r="P24" s="67"/>
      <c r="Q24" s="67"/>
      <c r="R24" s="67"/>
      <c r="S24" s="67"/>
      <c r="T24" s="67"/>
    </row>
    <row r="25" spans="1:20" s="68" customForma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5">
        <v>208.24</v>
      </c>
      <c r="M25" s="67"/>
      <c r="N25" s="67"/>
      <c r="O25" s="67"/>
      <c r="P25" s="67"/>
      <c r="R25" s="67"/>
      <c r="S25" s="67"/>
      <c r="T25" s="67"/>
    </row>
    <row r="26" spans="1:20" s="68" customFormat="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5">
        <v>762.76</v>
      </c>
      <c r="M26" s="67"/>
      <c r="N26" s="67"/>
      <c r="O26" s="67"/>
      <c r="P26" s="67"/>
      <c r="Q26" s="67"/>
      <c r="R26" s="67"/>
      <c r="S26" s="67"/>
      <c r="T26" s="67"/>
    </row>
    <row r="27" spans="1:20" s="68" customForma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5">
        <v>18831.080000000002</v>
      </c>
      <c r="M27" s="67"/>
      <c r="N27" s="67"/>
      <c r="O27" s="67"/>
      <c r="P27" s="67"/>
      <c r="Q27" s="67"/>
      <c r="R27" s="67"/>
      <c r="S27" s="67"/>
      <c r="T27" s="67"/>
    </row>
    <row r="28" spans="1:20" s="68" customForma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5">
        <v>506.53</v>
      </c>
      <c r="M28" s="67"/>
      <c r="N28" s="67"/>
      <c r="O28" s="67"/>
      <c r="P28" s="67"/>
      <c r="Q28" s="67"/>
      <c r="R28" s="67"/>
      <c r="S28" s="67"/>
      <c r="T28" s="67"/>
    </row>
    <row r="29" spans="1:20" s="68" customFormat="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5">
        <v>6327.48</v>
      </c>
      <c r="M29" s="67"/>
      <c r="N29" s="67"/>
      <c r="O29" s="67"/>
      <c r="P29" s="67"/>
      <c r="Q29" s="67"/>
      <c r="R29" s="67"/>
      <c r="S29" s="67"/>
      <c r="T29" s="67"/>
    </row>
    <row r="30" spans="1:20" s="68" customForma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5">
        <v>17160.48</v>
      </c>
      <c r="M30" s="67"/>
      <c r="N30" s="67"/>
      <c r="O30" s="67"/>
      <c r="P30" s="67"/>
      <c r="Q30" s="67"/>
      <c r="R30" s="67"/>
      <c r="S30" s="67"/>
      <c r="T30" s="67"/>
    </row>
    <row r="31" spans="1:20" s="68" customFormat="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5">
        <v>17282.62</v>
      </c>
      <c r="M31" s="67"/>
      <c r="N31" s="67"/>
      <c r="O31" s="67"/>
      <c r="P31" s="67"/>
      <c r="Q31" s="67"/>
      <c r="R31" s="67"/>
      <c r="S31" s="67"/>
      <c r="T31" s="67"/>
    </row>
    <row r="32" spans="1:20" s="68" customFormat="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5">
        <v>11995.77</v>
      </c>
      <c r="M32" s="67"/>
      <c r="N32" s="67"/>
      <c r="O32" s="67"/>
      <c r="P32" s="67"/>
      <c r="Q32" s="67"/>
      <c r="R32" s="67"/>
      <c r="S32" s="67"/>
      <c r="T32" s="67"/>
    </row>
    <row r="33" spans="1:21" s="68" customForma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5">
        <v>53017.32</v>
      </c>
      <c r="M33" s="67"/>
      <c r="N33" s="67"/>
      <c r="O33" s="67"/>
      <c r="P33" s="67"/>
      <c r="Q33" s="67"/>
      <c r="R33" s="67"/>
      <c r="S33" s="67"/>
      <c r="T33" s="67"/>
    </row>
    <row r="34" spans="1:21" s="68" customFormat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5">
        <v>22442.29</v>
      </c>
      <c r="M34" s="67"/>
      <c r="N34" s="67"/>
      <c r="O34" s="67"/>
      <c r="P34" s="67"/>
      <c r="Q34" s="67"/>
      <c r="R34" s="67"/>
      <c r="S34" s="67"/>
      <c r="T34" s="67"/>
    </row>
    <row r="35" spans="1:21" s="68" customFormat="1">
      <c r="A35" s="123">
        <f t="shared" ref="A35:T35" si="0">SUM(A3:A34)</f>
        <v>0</v>
      </c>
      <c r="B35" s="123">
        <f t="shared" si="0"/>
        <v>0</v>
      </c>
      <c r="C35" s="123">
        <f t="shared" si="0"/>
        <v>4017</v>
      </c>
      <c r="D35" s="124">
        <f t="shared" si="0"/>
        <v>5600</v>
      </c>
      <c r="E35" s="124">
        <f t="shared" si="0"/>
        <v>0</v>
      </c>
      <c r="F35" s="122">
        <f t="shared" si="0"/>
        <v>0</v>
      </c>
      <c r="G35" s="122">
        <f t="shared" si="0"/>
        <v>0</v>
      </c>
      <c r="H35" s="125">
        <f t="shared" si="0"/>
        <v>0</v>
      </c>
      <c r="I35" s="125">
        <f t="shared" si="0"/>
        <v>0</v>
      </c>
      <c r="J35" s="127">
        <f t="shared" si="0"/>
        <v>0</v>
      </c>
      <c r="K35" s="127">
        <f t="shared" si="0"/>
        <v>0</v>
      </c>
      <c r="L35" s="129">
        <f t="shared" si="0"/>
        <v>389203.09</v>
      </c>
      <c r="M35" s="129">
        <f t="shared" si="0"/>
        <v>240000</v>
      </c>
      <c r="N35" s="129">
        <f t="shared" si="0"/>
        <v>65258.990000000005</v>
      </c>
      <c r="O35" s="132">
        <f t="shared" si="0"/>
        <v>6647.670000000001</v>
      </c>
      <c r="P35" s="134">
        <f t="shared" si="0"/>
        <v>1142398.8500000006</v>
      </c>
      <c r="Q35" s="134">
        <f t="shared" si="0"/>
        <v>221400</v>
      </c>
      <c r="R35" s="134">
        <f t="shared" si="0"/>
        <v>0</v>
      </c>
      <c r="S35" s="134">
        <f t="shared" si="0"/>
        <v>188911.76</v>
      </c>
      <c r="T35" s="137">
        <f t="shared" si="0"/>
        <v>0</v>
      </c>
      <c r="U35" s="69">
        <f>SUM(A35:T35)</f>
        <v>2263437.3600000003</v>
      </c>
    </row>
    <row r="36" spans="1:21">
      <c r="A36" s="394">
        <f>A35+B35+C35</f>
        <v>4017</v>
      </c>
      <c r="B36" s="392"/>
      <c r="C36" s="393"/>
      <c r="D36" s="401">
        <f>D35+E35</f>
        <v>5600</v>
      </c>
      <c r="E36" s="396"/>
      <c r="F36" s="402">
        <f>F35+G35</f>
        <v>0</v>
      </c>
      <c r="G36" s="398"/>
      <c r="H36" s="403">
        <f>H35+I35</f>
        <v>0</v>
      </c>
      <c r="I36" s="400"/>
      <c r="J36" s="406">
        <f>J35+K35</f>
        <v>0</v>
      </c>
      <c r="K36" s="405"/>
      <c r="L36" s="410">
        <f>L35+M35+N35</f>
        <v>694462.08000000007</v>
      </c>
      <c r="M36" s="411"/>
      <c r="N36" s="411"/>
      <c r="O36" s="138">
        <f>O35</f>
        <v>6647.670000000001</v>
      </c>
      <c r="P36" s="415">
        <f>P35+Q35+R35+S35</f>
        <v>1552710.6100000006</v>
      </c>
      <c r="Q36" s="413"/>
      <c r="R36" s="413"/>
      <c r="S36" s="414"/>
      <c r="T36" s="139">
        <f>T35</f>
        <v>0</v>
      </c>
      <c r="U36" s="69">
        <f>A36+D36+F36+H36+J36+L36+O36+P36+T36</f>
        <v>2263437.3600000008</v>
      </c>
    </row>
  </sheetData>
  <mergeCells count="14">
    <mergeCell ref="P1:S1"/>
    <mergeCell ref="A36:C36"/>
    <mergeCell ref="D36:E36"/>
    <mergeCell ref="F36:G36"/>
    <mergeCell ref="H36:I36"/>
    <mergeCell ref="J36:K36"/>
    <mergeCell ref="L36:N36"/>
    <mergeCell ref="P36:S36"/>
    <mergeCell ref="A1:C1"/>
    <mergeCell ref="D1:E1"/>
    <mergeCell ref="F1:G1"/>
    <mergeCell ref="H1:I1"/>
    <mergeCell ref="J1:K1"/>
    <mergeCell ref="L1:N1"/>
  </mergeCells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202"/>
  <sheetViews>
    <sheetView tabSelected="1" view="pageBreakPreview" topLeftCell="A186" zoomScale="85" zoomScaleSheetLayoutView="100" workbookViewId="0">
      <selection activeCell="I172" sqref="I172"/>
    </sheetView>
  </sheetViews>
  <sheetFormatPr defaultRowHeight="12.75"/>
  <cols>
    <col min="2" max="2" width="18.28515625" customWidth="1"/>
    <col min="5" max="5" width="12.85546875" customWidth="1"/>
    <col min="6" max="6" width="11" style="74" bestFit="1" customWidth="1"/>
    <col min="7" max="7" width="9" customWidth="1"/>
    <col min="8" max="8" width="8" customWidth="1"/>
    <col min="9" max="9" width="9.7109375" style="57" customWidth="1"/>
    <col min="10" max="10" width="7.7109375" customWidth="1"/>
    <col min="11" max="11" width="9.85546875" customWidth="1"/>
    <col min="12" max="12" width="7.42578125" customWidth="1"/>
    <col min="14" max="14" width="8" customWidth="1"/>
    <col min="15" max="15" width="20.7109375" customWidth="1"/>
  </cols>
  <sheetData>
    <row r="1" spans="1:34" ht="15.75">
      <c r="B1" s="2"/>
      <c r="F1" s="72" t="s">
        <v>85</v>
      </c>
      <c r="G1" s="4"/>
      <c r="H1" s="4"/>
      <c r="I1" s="53"/>
    </row>
    <row r="2" spans="1:34" ht="15.75">
      <c r="B2" s="2"/>
      <c r="F2" s="73" t="s">
        <v>16</v>
      </c>
      <c r="G2" s="4"/>
      <c r="H2" s="4"/>
      <c r="I2" s="53"/>
    </row>
    <row r="3" spans="1:34" ht="15.75">
      <c r="B3" s="2"/>
      <c r="D3" s="24" t="s">
        <v>243</v>
      </c>
      <c r="G3" s="4"/>
      <c r="H3" s="4"/>
      <c r="I3" s="53"/>
    </row>
    <row r="4" spans="1:34" ht="15.75">
      <c r="B4" s="2"/>
      <c r="E4" s="3"/>
      <c r="F4" s="75" t="s">
        <v>17</v>
      </c>
      <c r="G4" s="4"/>
      <c r="H4" s="4"/>
      <c r="I4" s="53"/>
    </row>
    <row r="5" spans="1:34" ht="6.75" customHeight="1">
      <c r="B5" s="2"/>
      <c r="E5" s="3"/>
      <c r="F5" s="76"/>
      <c r="G5" s="4"/>
      <c r="H5" s="4"/>
      <c r="I5" s="53"/>
    </row>
    <row r="6" spans="1:34" ht="15.75">
      <c r="B6" s="5"/>
      <c r="C6" s="5"/>
      <c r="D6" s="5"/>
      <c r="F6" s="77" t="s">
        <v>304</v>
      </c>
      <c r="G6" s="4"/>
      <c r="H6" s="4"/>
      <c r="I6" s="53"/>
    </row>
    <row r="7" spans="1:34" ht="15.75">
      <c r="B7" s="5"/>
      <c r="C7" s="6"/>
      <c r="D7" s="6"/>
      <c r="F7" s="78"/>
      <c r="G7" s="4" t="s">
        <v>18</v>
      </c>
      <c r="H7" s="4"/>
      <c r="I7" s="53"/>
    </row>
    <row r="8" spans="1:34" ht="6.75" customHeight="1">
      <c r="B8" s="5"/>
      <c r="C8" s="5"/>
      <c r="D8" s="5"/>
      <c r="E8" s="5"/>
      <c r="F8" s="76"/>
      <c r="G8" s="4"/>
      <c r="H8" s="4"/>
      <c r="I8" s="53"/>
    </row>
    <row r="9" spans="1:34" ht="15.75">
      <c r="B9" s="7" t="s">
        <v>171</v>
      </c>
      <c r="C9" s="5"/>
      <c r="D9" s="5"/>
      <c r="E9" s="8"/>
      <c r="F9" s="79"/>
      <c r="G9" s="8"/>
      <c r="H9" s="8"/>
      <c r="I9" s="54"/>
      <c r="J9" s="9"/>
    </row>
    <row r="10" spans="1:34" ht="48.75" customHeight="1">
      <c r="B10" s="163" t="s">
        <v>305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1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</row>
    <row r="11" spans="1:34" ht="6.75" customHeight="1">
      <c r="B11" s="7"/>
      <c r="C11" s="10"/>
      <c r="D11" s="10"/>
      <c r="E11" s="11"/>
      <c r="F11" s="80"/>
      <c r="G11" s="11"/>
      <c r="H11" s="11"/>
      <c r="I11" s="55"/>
      <c r="J11" s="12"/>
    </row>
    <row r="12" spans="1:34" ht="15.75">
      <c r="B12" s="10" t="s">
        <v>77</v>
      </c>
      <c r="C12" s="10"/>
      <c r="D12" s="10"/>
      <c r="E12" s="10"/>
      <c r="F12" s="81"/>
      <c r="G12" s="5"/>
      <c r="H12" s="5"/>
      <c r="I12" s="56"/>
      <c r="J12" s="13"/>
    </row>
    <row r="13" spans="1:34" ht="9.75" customHeight="1">
      <c r="B13" s="7"/>
      <c r="C13" s="10"/>
      <c r="D13" s="10"/>
      <c r="E13" s="10"/>
      <c r="F13" s="81"/>
      <c r="G13" s="5"/>
      <c r="H13" s="5"/>
      <c r="I13" s="56"/>
      <c r="J13" s="13"/>
    </row>
    <row r="14" spans="1:34" ht="22.5" customHeight="1">
      <c r="A14" s="166" t="s">
        <v>19</v>
      </c>
      <c r="B14" s="166" t="s">
        <v>20</v>
      </c>
      <c r="C14" s="166" t="s">
        <v>21</v>
      </c>
      <c r="D14" s="166"/>
      <c r="E14" s="166" t="s">
        <v>22</v>
      </c>
      <c r="F14" s="167" t="s">
        <v>249</v>
      </c>
      <c r="G14" s="168" t="s">
        <v>250</v>
      </c>
      <c r="H14" s="168"/>
      <c r="I14" s="168" t="s">
        <v>251</v>
      </c>
      <c r="J14" s="168"/>
      <c r="K14" s="168" t="s">
        <v>252</v>
      </c>
      <c r="L14" s="168"/>
      <c r="M14" s="168" t="s">
        <v>253</v>
      </c>
      <c r="N14" s="168"/>
      <c r="O14" s="181" t="s">
        <v>24</v>
      </c>
    </row>
    <row r="15" spans="1:34" ht="16.5" customHeight="1">
      <c r="A15" s="166"/>
      <c r="B15" s="166"/>
      <c r="C15" s="166"/>
      <c r="D15" s="166"/>
      <c r="E15" s="166"/>
      <c r="F15" s="167"/>
      <c r="G15" s="168"/>
      <c r="H15" s="168"/>
      <c r="I15" s="168"/>
      <c r="J15" s="168"/>
      <c r="K15" s="168"/>
      <c r="L15" s="168"/>
      <c r="M15" s="168"/>
      <c r="N15" s="168"/>
      <c r="O15" s="181"/>
    </row>
    <row r="16" spans="1:34" ht="63" customHeight="1">
      <c r="A16" s="166"/>
      <c r="B16" s="166"/>
      <c r="C16" s="151" t="s">
        <v>25</v>
      </c>
      <c r="D16" s="151" t="s">
        <v>26</v>
      </c>
      <c r="E16" s="166"/>
      <c r="F16" s="167"/>
      <c r="G16" s="151" t="s">
        <v>27</v>
      </c>
      <c r="H16" s="151" t="s">
        <v>28</v>
      </c>
      <c r="I16" s="151" t="s">
        <v>27</v>
      </c>
      <c r="J16" s="151" t="s">
        <v>28</v>
      </c>
      <c r="K16" s="151" t="s">
        <v>27</v>
      </c>
      <c r="L16" s="151" t="s">
        <v>28</v>
      </c>
      <c r="M16" s="151" t="s">
        <v>27</v>
      </c>
      <c r="N16" s="151" t="s">
        <v>28</v>
      </c>
      <c r="O16" s="181"/>
    </row>
    <row r="17" spans="1:15" ht="12.75" customHeight="1">
      <c r="A17" s="182" t="s">
        <v>49</v>
      </c>
      <c r="B17" s="183"/>
      <c r="C17" s="183"/>
      <c r="D17" s="183"/>
      <c r="E17" s="183"/>
      <c r="F17" s="183"/>
      <c r="G17" s="184"/>
      <c r="H17" s="184"/>
      <c r="I17" s="184"/>
      <c r="J17" s="184"/>
      <c r="K17" s="184"/>
      <c r="L17" s="184"/>
      <c r="M17" s="184"/>
      <c r="N17" s="184"/>
      <c r="O17" s="185"/>
    </row>
    <row r="18" spans="1:15" ht="12.75" customHeight="1">
      <c r="A18" s="182" t="s">
        <v>122</v>
      </c>
      <c r="B18" s="183"/>
      <c r="C18" s="183"/>
      <c r="D18" s="183"/>
      <c r="E18" s="183"/>
      <c r="F18" s="183"/>
      <c r="G18" s="184"/>
      <c r="H18" s="184"/>
      <c r="I18" s="184"/>
      <c r="J18" s="184"/>
      <c r="K18" s="184"/>
      <c r="L18" s="184"/>
      <c r="M18" s="184"/>
      <c r="N18" s="184"/>
      <c r="O18" s="185"/>
    </row>
    <row r="19" spans="1:15" ht="12.75" customHeight="1">
      <c r="A19" s="182" t="s">
        <v>123</v>
      </c>
      <c r="B19" s="183"/>
      <c r="C19" s="183"/>
      <c r="D19" s="183"/>
      <c r="E19" s="183"/>
      <c r="F19" s="183"/>
      <c r="G19" s="184"/>
      <c r="H19" s="184"/>
      <c r="I19" s="184"/>
      <c r="J19" s="184"/>
      <c r="K19" s="184"/>
      <c r="L19" s="184"/>
      <c r="M19" s="184"/>
      <c r="N19" s="184"/>
      <c r="O19" s="185"/>
    </row>
    <row r="20" spans="1:15" ht="12.75" customHeight="1">
      <c r="A20" s="169" t="s">
        <v>29</v>
      </c>
      <c r="B20" s="187" t="s">
        <v>130</v>
      </c>
      <c r="C20" s="188"/>
      <c r="D20" s="189"/>
      <c r="E20" s="14" t="s">
        <v>30</v>
      </c>
      <c r="F20" s="70">
        <f>F22+F23+F24+F25+F26</f>
        <v>696</v>
      </c>
      <c r="G20" s="30">
        <f t="shared" ref="G20:N20" si="0">G22+G23+G24+G25+G26</f>
        <v>67</v>
      </c>
      <c r="H20" s="30">
        <f t="shared" si="0"/>
        <v>9.6264367816091951</v>
      </c>
      <c r="I20" s="30">
        <f t="shared" si="0"/>
        <v>130.49997999999999</v>
      </c>
      <c r="J20" s="30">
        <f t="shared" si="0"/>
        <v>18.749997126436782</v>
      </c>
      <c r="K20" s="30">
        <f t="shared" si="0"/>
        <v>140.34697999999997</v>
      </c>
      <c r="L20" s="30">
        <f t="shared" si="0"/>
        <v>20.16479597701149</v>
      </c>
      <c r="M20" s="30">
        <f t="shared" si="0"/>
        <v>0</v>
      </c>
      <c r="N20" s="30">
        <f t="shared" si="0"/>
        <v>0</v>
      </c>
      <c r="O20" s="196"/>
    </row>
    <row r="21" spans="1:15" ht="21" customHeight="1">
      <c r="A21" s="170"/>
      <c r="B21" s="190"/>
      <c r="C21" s="191"/>
      <c r="D21" s="192"/>
      <c r="E21" s="15" t="s">
        <v>23</v>
      </c>
      <c r="F21" s="82"/>
      <c r="G21" s="38"/>
      <c r="H21" s="38"/>
      <c r="I21" s="38"/>
      <c r="J21" s="38"/>
      <c r="K21" s="38"/>
      <c r="L21" s="38"/>
      <c r="M21" s="38"/>
      <c r="N21" s="38"/>
      <c r="O21" s="197"/>
    </row>
    <row r="22" spans="1:15" ht="25.5">
      <c r="A22" s="170"/>
      <c r="B22" s="190"/>
      <c r="C22" s="191"/>
      <c r="D22" s="192"/>
      <c r="E22" s="16" t="s">
        <v>31</v>
      </c>
      <c r="F22" s="70">
        <v>0</v>
      </c>
      <c r="G22" s="30"/>
      <c r="H22" s="30"/>
      <c r="I22" s="30"/>
      <c r="J22" s="30"/>
      <c r="K22" s="30"/>
      <c r="L22" s="30"/>
      <c r="M22" s="30"/>
      <c r="N22" s="30"/>
      <c r="O22" s="197"/>
    </row>
    <row r="23" spans="1:15" ht="38.25">
      <c r="A23" s="170"/>
      <c r="B23" s="190"/>
      <c r="C23" s="191"/>
      <c r="D23" s="192"/>
      <c r="E23" s="17" t="s">
        <v>32</v>
      </c>
      <c r="F23" s="70">
        <v>0</v>
      </c>
      <c r="G23" s="30"/>
      <c r="H23" s="30"/>
      <c r="I23" s="30"/>
      <c r="J23" s="30"/>
      <c r="K23" s="30"/>
      <c r="L23" s="30"/>
      <c r="M23" s="30"/>
      <c r="N23" s="30"/>
      <c r="O23" s="197"/>
    </row>
    <row r="24" spans="1:15" ht="44.25" customHeight="1">
      <c r="A24" s="170"/>
      <c r="B24" s="190"/>
      <c r="C24" s="191"/>
      <c r="D24" s="192"/>
      <c r="E24" s="18" t="s">
        <v>33</v>
      </c>
      <c r="F24" s="70">
        <v>0</v>
      </c>
      <c r="G24" s="30"/>
      <c r="H24" s="30"/>
      <c r="I24" s="30"/>
      <c r="J24" s="30"/>
      <c r="K24" s="30"/>
      <c r="L24" s="30"/>
      <c r="M24" s="30"/>
      <c r="N24" s="30"/>
      <c r="O24" s="197"/>
    </row>
    <row r="25" spans="1:15" ht="25.5">
      <c r="A25" s="170"/>
      <c r="B25" s="190"/>
      <c r="C25" s="191"/>
      <c r="D25" s="192"/>
      <c r="E25" s="16" t="s">
        <v>34</v>
      </c>
      <c r="F25" s="70">
        <f>F32+F42+F52+F60</f>
        <v>696</v>
      </c>
      <c r="G25" s="70">
        <f>G32+G42+G52+G60</f>
        <v>67</v>
      </c>
      <c r="H25" s="70">
        <f>G25/F25*100</f>
        <v>9.6264367816091951</v>
      </c>
      <c r="I25" s="70">
        <f>I32+I42+I52+I60</f>
        <v>130.49997999999999</v>
      </c>
      <c r="J25" s="70">
        <f>I25/F25*100</f>
        <v>18.749997126436782</v>
      </c>
      <c r="K25" s="70">
        <f>K32+K42+K52+K60</f>
        <v>140.34697999999997</v>
      </c>
      <c r="L25" s="70">
        <f>K25/F25*100</f>
        <v>20.16479597701149</v>
      </c>
      <c r="M25" s="70"/>
      <c r="N25" s="70"/>
      <c r="O25" s="197"/>
    </row>
    <row r="26" spans="1:15" ht="30" customHeight="1">
      <c r="A26" s="186"/>
      <c r="B26" s="193"/>
      <c r="C26" s="194"/>
      <c r="D26" s="195"/>
      <c r="E26" s="18" t="s">
        <v>35</v>
      </c>
      <c r="F26" s="70">
        <v>0</v>
      </c>
      <c r="G26" s="30"/>
      <c r="H26" s="30"/>
      <c r="I26" s="30"/>
      <c r="J26" s="30"/>
      <c r="K26" s="30"/>
      <c r="L26" s="30"/>
      <c r="M26" s="30"/>
      <c r="N26" s="30"/>
      <c r="O26" s="198"/>
    </row>
    <row r="27" spans="1:15" ht="12.75" customHeight="1">
      <c r="A27" s="169" t="s">
        <v>113</v>
      </c>
      <c r="B27" s="171" t="s">
        <v>246</v>
      </c>
      <c r="C27" s="174" t="s">
        <v>82</v>
      </c>
      <c r="D27" s="273" t="s">
        <v>308</v>
      </c>
      <c r="E27" s="14" t="s">
        <v>30</v>
      </c>
      <c r="F27" s="70">
        <f t="shared" ref="F27:N27" si="1">F29+F30+F31+F32+F33</f>
        <v>310</v>
      </c>
      <c r="G27" s="30">
        <f t="shared" si="1"/>
        <v>28</v>
      </c>
      <c r="H27" s="30">
        <f t="shared" si="1"/>
        <v>9.0322580645161281</v>
      </c>
      <c r="I27" s="30">
        <f t="shared" si="1"/>
        <v>53</v>
      </c>
      <c r="J27" s="30">
        <f t="shared" si="1"/>
        <v>17.096774193548388</v>
      </c>
      <c r="K27" s="30">
        <f t="shared" si="1"/>
        <v>57.247</v>
      </c>
      <c r="L27" s="30">
        <f t="shared" si="1"/>
        <v>18.466774193548389</v>
      </c>
      <c r="M27" s="30">
        <f t="shared" si="1"/>
        <v>0</v>
      </c>
      <c r="N27" s="30">
        <f t="shared" si="1"/>
        <v>0</v>
      </c>
      <c r="O27" s="176"/>
    </row>
    <row r="28" spans="1:15" ht="21" customHeight="1">
      <c r="A28" s="170"/>
      <c r="B28" s="172"/>
      <c r="C28" s="175"/>
      <c r="D28" s="274"/>
      <c r="E28" s="15" t="s">
        <v>23</v>
      </c>
      <c r="F28" s="82"/>
      <c r="G28" s="38"/>
      <c r="H28" s="38"/>
      <c r="I28" s="38"/>
      <c r="J28" s="38"/>
      <c r="K28" s="38"/>
      <c r="L28" s="38"/>
      <c r="M28" s="38"/>
      <c r="N28" s="38"/>
      <c r="O28" s="177"/>
    </row>
    <row r="29" spans="1:15" ht="25.5">
      <c r="A29" s="170"/>
      <c r="B29" s="172"/>
      <c r="C29" s="175"/>
      <c r="D29" s="274"/>
      <c r="E29" s="16" t="s">
        <v>31</v>
      </c>
      <c r="F29" s="70">
        <v>0</v>
      </c>
      <c r="G29" s="30"/>
      <c r="H29" s="30"/>
      <c r="I29" s="30"/>
      <c r="J29" s="30"/>
      <c r="K29" s="30"/>
      <c r="L29" s="30"/>
      <c r="M29" s="30"/>
      <c r="N29" s="30"/>
      <c r="O29" s="177"/>
    </row>
    <row r="30" spans="1:15" ht="38.25">
      <c r="A30" s="170"/>
      <c r="B30" s="172"/>
      <c r="C30" s="175"/>
      <c r="D30" s="274"/>
      <c r="E30" s="17" t="s">
        <v>32</v>
      </c>
      <c r="F30" s="70">
        <v>0</v>
      </c>
      <c r="G30" s="30"/>
      <c r="H30" s="30"/>
      <c r="I30" s="30"/>
      <c r="J30" s="30"/>
      <c r="K30" s="30"/>
      <c r="L30" s="30"/>
      <c r="M30" s="30"/>
      <c r="N30" s="30"/>
      <c r="O30" s="177"/>
    </row>
    <row r="31" spans="1:15" ht="44.25" customHeight="1">
      <c r="A31" s="170"/>
      <c r="B31" s="172"/>
      <c r="C31" s="175"/>
      <c r="D31" s="274"/>
      <c r="E31" s="18" t="s">
        <v>33</v>
      </c>
      <c r="F31" s="70">
        <v>0</v>
      </c>
      <c r="G31" s="30"/>
      <c r="H31" s="30"/>
      <c r="I31" s="30"/>
      <c r="J31" s="30"/>
      <c r="K31" s="30"/>
      <c r="L31" s="30"/>
      <c r="M31" s="30"/>
      <c r="N31" s="30"/>
      <c r="O31" s="177"/>
    </row>
    <row r="32" spans="1:15" ht="25.5">
      <c r="A32" s="170"/>
      <c r="B32" s="172"/>
      <c r="C32" s="175"/>
      <c r="D32" s="274"/>
      <c r="E32" s="16" t="s">
        <v>34</v>
      </c>
      <c r="F32" s="70">
        <v>310</v>
      </c>
      <c r="G32" s="30">
        <v>28</v>
      </c>
      <c r="H32" s="30">
        <f>G32/F32*100</f>
        <v>9.0322580645161281</v>
      </c>
      <c r="I32" s="30">
        <f>G32+25</f>
        <v>53</v>
      </c>
      <c r="J32" s="30">
        <f>I32/F32*100</f>
        <v>17.096774193548388</v>
      </c>
      <c r="K32" s="30">
        <f>I32+4.247</f>
        <v>57.247</v>
      </c>
      <c r="L32" s="30">
        <f>K32/F32*100</f>
        <v>18.466774193548389</v>
      </c>
      <c r="M32" s="30"/>
      <c r="N32" s="30"/>
      <c r="O32" s="177"/>
    </row>
    <row r="33" spans="1:15" ht="30" customHeight="1">
      <c r="A33" s="170"/>
      <c r="B33" s="173"/>
      <c r="C33" s="175"/>
      <c r="D33" s="274"/>
      <c r="E33" s="17" t="s">
        <v>35</v>
      </c>
      <c r="F33" s="83">
        <v>0</v>
      </c>
      <c r="G33" s="31"/>
      <c r="H33" s="31"/>
      <c r="I33" s="31"/>
      <c r="J33" s="31"/>
      <c r="K33" s="31"/>
      <c r="L33" s="31"/>
      <c r="M33" s="31"/>
      <c r="N33" s="31"/>
      <c r="O33" s="177"/>
    </row>
    <row r="34" spans="1:15" s="115" customFormat="1" ht="27" customHeight="1">
      <c r="A34" s="420" t="s">
        <v>272</v>
      </c>
      <c r="B34" s="420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</row>
    <row r="35" spans="1:15" s="115" customFormat="1" ht="52.5" customHeight="1">
      <c r="A35" s="420" t="s">
        <v>289</v>
      </c>
      <c r="B35" s="420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</row>
    <row r="36" spans="1:15" s="115" customFormat="1" ht="17.25" customHeight="1">
      <c r="A36" s="420" t="s">
        <v>309</v>
      </c>
      <c r="B36" s="420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</row>
    <row r="37" spans="1:15" ht="12.75" customHeight="1">
      <c r="A37" s="207" t="s">
        <v>114</v>
      </c>
      <c r="B37" s="208" t="s">
        <v>247</v>
      </c>
      <c r="C37" s="175" t="s">
        <v>82</v>
      </c>
      <c r="D37" s="274" t="s">
        <v>310</v>
      </c>
      <c r="E37" s="96" t="s">
        <v>30</v>
      </c>
      <c r="F37" s="97">
        <f t="shared" ref="F37:N37" si="2">F39+F40+F41+F42+F43</f>
        <v>226</v>
      </c>
      <c r="G37" s="98">
        <f t="shared" si="2"/>
        <v>39</v>
      </c>
      <c r="H37" s="98">
        <f t="shared" si="2"/>
        <v>17.256637168141591</v>
      </c>
      <c r="I37" s="98">
        <f t="shared" si="2"/>
        <v>77.499979999999994</v>
      </c>
      <c r="J37" s="98">
        <f t="shared" si="2"/>
        <v>34.292026548672567</v>
      </c>
      <c r="K37" s="98">
        <f t="shared" si="2"/>
        <v>83.099979999999988</v>
      </c>
      <c r="L37" s="98">
        <f t="shared" si="2"/>
        <v>36.769902654867252</v>
      </c>
      <c r="M37" s="98">
        <f t="shared" si="2"/>
        <v>0</v>
      </c>
      <c r="N37" s="98">
        <f t="shared" si="2"/>
        <v>0</v>
      </c>
      <c r="O37" s="209"/>
    </row>
    <row r="38" spans="1:15" ht="18.75" customHeight="1">
      <c r="A38" s="170"/>
      <c r="B38" s="172"/>
      <c r="C38" s="175"/>
      <c r="D38" s="274"/>
      <c r="E38" s="15" t="s">
        <v>23</v>
      </c>
      <c r="F38" s="82"/>
      <c r="G38" s="38"/>
      <c r="H38" s="38"/>
      <c r="I38" s="38"/>
      <c r="J38" s="38"/>
      <c r="K38" s="38"/>
      <c r="L38" s="38"/>
      <c r="M38" s="38"/>
      <c r="N38" s="38"/>
      <c r="O38" s="210"/>
    </row>
    <row r="39" spans="1:15" ht="25.5">
      <c r="A39" s="170"/>
      <c r="B39" s="172"/>
      <c r="C39" s="175"/>
      <c r="D39" s="274"/>
      <c r="E39" s="16" t="s">
        <v>31</v>
      </c>
      <c r="F39" s="70">
        <v>0</v>
      </c>
      <c r="G39" s="30"/>
      <c r="H39" s="30"/>
      <c r="I39" s="30"/>
      <c r="J39" s="30"/>
      <c r="K39" s="30"/>
      <c r="L39" s="30"/>
      <c r="M39" s="30"/>
      <c r="N39" s="30"/>
      <c r="O39" s="210"/>
    </row>
    <row r="40" spans="1:15" ht="38.25">
      <c r="A40" s="170"/>
      <c r="B40" s="172"/>
      <c r="C40" s="175"/>
      <c r="D40" s="274"/>
      <c r="E40" s="17" t="s">
        <v>32</v>
      </c>
      <c r="F40" s="70">
        <v>0</v>
      </c>
      <c r="G40" s="30"/>
      <c r="H40" s="30"/>
      <c r="I40" s="30"/>
      <c r="J40" s="30"/>
      <c r="K40" s="30"/>
      <c r="L40" s="30"/>
      <c r="M40" s="30"/>
      <c r="N40" s="30"/>
      <c r="O40" s="210"/>
    </row>
    <row r="41" spans="1:15" ht="42" customHeight="1">
      <c r="A41" s="170"/>
      <c r="B41" s="172"/>
      <c r="C41" s="175"/>
      <c r="D41" s="274"/>
      <c r="E41" s="18" t="s">
        <v>33</v>
      </c>
      <c r="F41" s="70">
        <v>0</v>
      </c>
      <c r="G41" s="30"/>
      <c r="H41" s="30"/>
      <c r="I41" s="30"/>
      <c r="J41" s="30"/>
      <c r="K41" s="30"/>
      <c r="L41" s="30"/>
      <c r="M41" s="30"/>
      <c r="N41" s="30"/>
      <c r="O41" s="210"/>
    </row>
    <row r="42" spans="1:15" ht="25.5">
      <c r="A42" s="170"/>
      <c r="B42" s="172"/>
      <c r="C42" s="175"/>
      <c r="D42" s="274"/>
      <c r="E42" s="16" t="s">
        <v>34</v>
      </c>
      <c r="F42" s="70">
        <v>226</v>
      </c>
      <c r="G42" s="30">
        <v>39</v>
      </c>
      <c r="H42" s="30">
        <f>G42/F42*100</f>
        <v>17.256637168141591</v>
      </c>
      <c r="I42" s="30">
        <f>G42+38.49998</f>
        <v>77.499979999999994</v>
      </c>
      <c r="J42" s="30">
        <f>I42/F42*100</f>
        <v>34.292026548672567</v>
      </c>
      <c r="K42" s="30">
        <f>I42+5.6</f>
        <v>83.099979999999988</v>
      </c>
      <c r="L42" s="30">
        <f>K42/F42*100</f>
        <v>36.769902654867252</v>
      </c>
      <c r="M42" s="30"/>
      <c r="N42" s="30"/>
      <c r="O42" s="210"/>
    </row>
    <row r="43" spans="1:15" ht="29.25" customHeight="1">
      <c r="A43" s="170"/>
      <c r="B43" s="173"/>
      <c r="C43" s="175"/>
      <c r="D43" s="274"/>
      <c r="E43" s="17" t="s">
        <v>35</v>
      </c>
      <c r="F43" s="83">
        <v>0</v>
      </c>
      <c r="G43" s="31"/>
      <c r="H43" s="31"/>
      <c r="I43" s="31"/>
      <c r="J43" s="31"/>
      <c r="K43" s="31"/>
      <c r="L43" s="31"/>
      <c r="M43" s="31"/>
      <c r="N43" s="31"/>
      <c r="O43" s="211"/>
    </row>
    <row r="44" spans="1:15" ht="37.5" customHeight="1">
      <c r="A44" s="421" t="s">
        <v>274</v>
      </c>
      <c r="B44" s="421"/>
      <c r="C44" s="421"/>
      <c r="D44" s="421"/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</row>
    <row r="45" spans="1:15" ht="37.5" customHeight="1">
      <c r="A45" s="421" t="s">
        <v>292</v>
      </c>
      <c r="B45" s="421"/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N45" s="421"/>
      <c r="O45" s="421"/>
    </row>
    <row r="46" spans="1:15" ht="32.25" customHeight="1">
      <c r="A46" s="421" t="s">
        <v>311</v>
      </c>
      <c r="B46" s="421"/>
      <c r="C46" s="421"/>
      <c r="D46" s="421"/>
      <c r="E46" s="421"/>
      <c r="F46" s="421"/>
      <c r="G46" s="421"/>
      <c r="H46" s="421"/>
      <c r="I46" s="421"/>
      <c r="J46" s="421"/>
      <c r="K46" s="421"/>
      <c r="L46" s="421"/>
      <c r="M46" s="421"/>
      <c r="N46" s="421"/>
      <c r="O46" s="421"/>
    </row>
    <row r="47" spans="1:15" ht="12.75" customHeight="1">
      <c r="A47" s="169" t="s">
        <v>115</v>
      </c>
      <c r="B47" s="171" t="s">
        <v>52</v>
      </c>
      <c r="C47" s="174" t="s">
        <v>3</v>
      </c>
      <c r="D47" s="273" t="s">
        <v>84</v>
      </c>
      <c r="E47" s="14" t="s">
        <v>30</v>
      </c>
      <c r="F47" s="70">
        <f t="shared" ref="F47:N47" si="3">F49+F50+F51+F52+F53</f>
        <v>80</v>
      </c>
      <c r="G47" s="30">
        <f t="shared" si="3"/>
        <v>0</v>
      </c>
      <c r="H47" s="30">
        <f t="shared" si="3"/>
        <v>0</v>
      </c>
      <c r="I47" s="30">
        <f t="shared" si="3"/>
        <v>0</v>
      </c>
      <c r="J47" s="30">
        <f t="shared" si="3"/>
        <v>0</v>
      </c>
      <c r="K47" s="30">
        <f t="shared" si="3"/>
        <v>0</v>
      </c>
      <c r="L47" s="30">
        <f t="shared" si="3"/>
        <v>0</v>
      </c>
      <c r="M47" s="30">
        <f t="shared" si="3"/>
        <v>0</v>
      </c>
      <c r="N47" s="30">
        <f t="shared" si="3"/>
        <v>0</v>
      </c>
      <c r="O47" s="202" t="s">
        <v>1</v>
      </c>
    </row>
    <row r="48" spans="1:15" ht="18.75" customHeight="1">
      <c r="A48" s="170"/>
      <c r="B48" s="172"/>
      <c r="C48" s="175"/>
      <c r="D48" s="274"/>
      <c r="E48" s="15" t="s">
        <v>23</v>
      </c>
      <c r="F48" s="82"/>
      <c r="G48" s="38"/>
      <c r="H48" s="38"/>
      <c r="I48" s="38"/>
      <c r="J48" s="38"/>
      <c r="K48" s="38"/>
      <c r="L48" s="38"/>
      <c r="M48" s="38"/>
      <c r="N48" s="38"/>
      <c r="O48" s="203"/>
    </row>
    <row r="49" spans="1:15" ht="25.5">
      <c r="A49" s="170"/>
      <c r="B49" s="172"/>
      <c r="C49" s="175"/>
      <c r="D49" s="274"/>
      <c r="E49" s="16" t="s">
        <v>31</v>
      </c>
      <c r="F49" s="70">
        <v>0</v>
      </c>
      <c r="G49" s="30"/>
      <c r="H49" s="30"/>
      <c r="I49" s="30"/>
      <c r="J49" s="30"/>
      <c r="K49" s="30"/>
      <c r="L49" s="30"/>
      <c r="M49" s="30"/>
      <c r="N49" s="30"/>
      <c r="O49" s="203"/>
    </row>
    <row r="50" spans="1:15" ht="38.25">
      <c r="A50" s="170"/>
      <c r="B50" s="172"/>
      <c r="C50" s="175"/>
      <c r="D50" s="274"/>
      <c r="E50" s="17" t="s">
        <v>32</v>
      </c>
      <c r="F50" s="70">
        <v>0</v>
      </c>
      <c r="G50" s="30"/>
      <c r="H50" s="30"/>
      <c r="I50" s="30"/>
      <c r="J50" s="30"/>
      <c r="K50" s="30"/>
      <c r="L50" s="30"/>
      <c r="M50" s="30"/>
      <c r="N50" s="30"/>
      <c r="O50" s="203"/>
    </row>
    <row r="51" spans="1:15" ht="40.5" customHeight="1">
      <c r="A51" s="170"/>
      <c r="B51" s="172"/>
      <c r="C51" s="175"/>
      <c r="D51" s="274"/>
      <c r="E51" s="18" t="s">
        <v>33</v>
      </c>
      <c r="F51" s="70">
        <v>0</v>
      </c>
      <c r="G51" s="30"/>
      <c r="H51" s="30"/>
      <c r="I51" s="30"/>
      <c r="J51" s="30"/>
      <c r="K51" s="30"/>
      <c r="L51" s="30"/>
      <c r="M51" s="30"/>
      <c r="N51" s="30"/>
      <c r="O51" s="203"/>
    </row>
    <row r="52" spans="1:15" ht="25.5">
      <c r="A52" s="170"/>
      <c r="B52" s="172"/>
      <c r="C52" s="175"/>
      <c r="D52" s="274"/>
      <c r="E52" s="16" t="s">
        <v>34</v>
      </c>
      <c r="F52" s="70">
        <v>80</v>
      </c>
      <c r="G52" s="30">
        <v>0</v>
      </c>
      <c r="H52" s="30">
        <f>G52/F52*100</f>
        <v>0</v>
      </c>
      <c r="I52" s="30">
        <f>G52+0</f>
        <v>0</v>
      </c>
      <c r="J52" s="30">
        <f>I52/F52*100</f>
        <v>0</v>
      </c>
      <c r="K52" s="30">
        <f>I52+0</f>
        <v>0</v>
      </c>
      <c r="L52" s="30">
        <f>K52/F52*100</f>
        <v>0</v>
      </c>
      <c r="M52" s="30"/>
      <c r="N52" s="30"/>
      <c r="O52" s="203"/>
    </row>
    <row r="53" spans="1:15" ht="28.5" customHeight="1">
      <c r="A53" s="170"/>
      <c r="B53" s="173"/>
      <c r="C53" s="175"/>
      <c r="D53" s="275"/>
      <c r="E53" s="17" t="s">
        <v>35</v>
      </c>
      <c r="F53" s="83">
        <v>0</v>
      </c>
      <c r="G53" s="31"/>
      <c r="H53" s="31"/>
      <c r="I53" s="31"/>
      <c r="J53" s="31"/>
      <c r="K53" s="31"/>
      <c r="L53" s="31"/>
      <c r="M53" s="31"/>
      <c r="N53" s="31"/>
      <c r="O53" s="203"/>
    </row>
    <row r="54" spans="1:15" ht="12" customHeight="1">
      <c r="A54" s="352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</row>
    <row r="55" spans="1:15" ht="24" customHeight="1">
      <c r="A55" s="169" t="s">
        <v>116</v>
      </c>
      <c r="B55" s="171" t="s">
        <v>248</v>
      </c>
      <c r="C55" s="174" t="s">
        <v>3</v>
      </c>
      <c r="D55" s="273" t="s">
        <v>84</v>
      </c>
      <c r="E55" s="14" t="s">
        <v>30</v>
      </c>
      <c r="F55" s="70">
        <f t="shared" ref="F55:N55" si="4">F57+F58+F59+F60+F61</f>
        <v>80</v>
      </c>
      <c r="G55" s="30">
        <f t="shared" si="4"/>
        <v>0</v>
      </c>
      <c r="H55" s="30">
        <f t="shared" si="4"/>
        <v>0</v>
      </c>
      <c r="I55" s="30">
        <f t="shared" si="4"/>
        <v>0</v>
      </c>
      <c r="J55" s="30">
        <f t="shared" si="4"/>
        <v>0</v>
      </c>
      <c r="K55" s="30">
        <f t="shared" si="4"/>
        <v>0</v>
      </c>
      <c r="L55" s="30">
        <f t="shared" si="4"/>
        <v>0</v>
      </c>
      <c r="M55" s="30">
        <f t="shared" si="4"/>
        <v>0</v>
      </c>
      <c r="N55" s="30">
        <f t="shared" si="4"/>
        <v>0</v>
      </c>
      <c r="O55" s="233" t="s">
        <v>1</v>
      </c>
    </row>
    <row r="56" spans="1:15" ht="20.25" customHeight="1">
      <c r="A56" s="170"/>
      <c r="B56" s="172"/>
      <c r="C56" s="175"/>
      <c r="D56" s="274"/>
      <c r="E56" s="15" t="s">
        <v>23</v>
      </c>
      <c r="F56" s="82"/>
      <c r="G56" s="38"/>
      <c r="H56" s="38"/>
      <c r="I56" s="38"/>
      <c r="J56" s="38"/>
      <c r="K56" s="38"/>
      <c r="L56" s="38"/>
      <c r="M56" s="38"/>
      <c r="N56" s="38"/>
      <c r="O56" s="234"/>
    </row>
    <row r="57" spans="1:15" ht="33" customHeight="1">
      <c r="A57" s="170"/>
      <c r="B57" s="172"/>
      <c r="C57" s="175"/>
      <c r="D57" s="274"/>
      <c r="E57" s="16" t="s">
        <v>31</v>
      </c>
      <c r="F57" s="70">
        <v>0</v>
      </c>
      <c r="G57" s="30"/>
      <c r="H57" s="30"/>
      <c r="I57" s="30"/>
      <c r="J57" s="30"/>
      <c r="K57" s="30"/>
      <c r="L57" s="30"/>
      <c r="M57" s="30"/>
      <c r="N57" s="30"/>
      <c r="O57" s="234"/>
    </row>
    <row r="58" spans="1:15" ht="38.25">
      <c r="A58" s="170"/>
      <c r="B58" s="172"/>
      <c r="C58" s="175"/>
      <c r="D58" s="274"/>
      <c r="E58" s="17" t="s">
        <v>32</v>
      </c>
      <c r="F58" s="70">
        <v>0</v>
      </c>
      <c r="G58" s="30"/>
      <c r="H58" s="30"/>
      <c r="I58" s="30"/>
      <c r="J58" s="30"/>
      <c r="K58" s="30"/>
      <c r="L58" s="30"/>
      <c r="M58" s="30"/>
      <c r="N58" s="30"/>
      <c r="O58" s="234"/>
    </row>
    <row r="59" spans="1:15" ht="40.5" customHeight="1">
      <c r="A59" s="170"/>
      <c r="B59" s="172"/>
      <c r="C59" s="175"/>
      <c r="D59" s="274"/>
      <c r="E59" s="18" t="s">
        <v>33</v>
      </c>
      <c r="F59" s="70">
        <v>0</v>
      </c>
      <c r="G59" s="30"/>
      <c r="H59" s="30"/>
      <c r="I59" s="30"/>
      <c r="J59" s="30"/>
      <c r="K59" s="30"/>
      <c r="L59" s="30"/>
      <c r="M59" s="30"/>
      <c r="N59" s="30"/>
      <c r="O59" s="234"/>
    </row>
    <row r="60" spans="1:15" ht="25.5">
      <c r="A60" s="170"/>
      <c r="B60" s="172"/>
      <c r="C60" s="175"/>
      <c r="D60" s="274"/>
      <c r="E60" s="16" t="s">
        <v>34</v>
      </c>
      <c r="F60" s="70">
        <v>80</v>
      </c>
      <c r="G60" s="30">
        <v>0</v>
      </c>
      <c r="H60" s="30">
        <f>G60/F60*100</f>
        <v>0</v>
      </c>
      <c r="I60" s="30">
        <f>G60+0</f>
        <v>0</v>
      </c>
      <c r="J60" s="30">
        <f>I60/F60*100</f>
        <v>0</v>
      </c>
      <c r="K60" s="30">
        <f>I60+0</f>
        <v>0</v>
      </c>
      <c r="L60" s="30">
        <f>K60/F60*100</f>
        <v>0</v>
      </c>
      <c r="M60" s="30"/>
      <c r="N60" s="30"/>
      <c r="O60" s="234"/>
    </row>
    <row r="61" spans="1:15" ht="36" customHeight="1">
      <c r="A61" s="186"/>
      <c r="B61" s="173"/>
      <c r="C61" s="215"/>
      <c r="D61" s="275"/>
      <c r="E61" s="18" t="s">
        <v>35</v>
      </c>
      <c r="F61" s="70">
        <v>0</v>
      </c>
      <c r="G61" s="30"/>
      <c r="H61" s="30"/>
      <c r="I61" s="30"/>
      <c r="J61" s="30"/>
      <c r="K61" s="30"/>
      <c r="L61" s="30"/>
      <c r="M61" s="30"/>
      <c r="N61" s="30"/>
      <c r="O61" s="235"/>
    </row>
    <row r="62" spans="1:15" ht="12.75" customHeight="1">
      <c r="A62" s="212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4"/>
    </row>
    <row r="63" spans="1:15" ht="38.25">
      <c r="A63" s="258" t="s">
        <v>36</v>
      </c>
      <c r="B63" s="259"/>
      <c r="C63" s="259"/>
      <c r="D63" s="260"/>
      <c r="E63" s="19" t="s">
        <v>37</v>
      </c>
      <c r="F63" s="83">
        <f>F65+F66+F67+F68+F69</f>
        <v>696</v>
      </c>
      <c r="G63" s="83">
        <f>G65+G66+G67+G68+G69</f>
        <v>67</v>
      </c>
      <c r="H63" s="31">
        <f>G63/F63*100</f>
        <v>9.6264367816091951</v>
      </c>
      <c r="I63" s="83">
        <f>I65+I66+I67+I68+I69</f>
        <v>130.49997999999999</v>
      </c>
      <c r="J63" s="31">
        <f>I63/F63*100</f>
        <v>18.749997126436782</v>
      </c>
      <c r="K63" s="83">
        <f>K65+K66+K67+K68+K69</f>
        <v>140.34697999999997</v>
      </c>
      <c r="L63" s="31">
        <f>K63/F63*100</f>
        <v>20.16479597701149</v>
      </c>
      <c r="M63" s="83">
        <f>M65+M66+M67+M68+M69</f>
        <v>0</v>
      </c>
      <c r="N63" s="31">
        <f>M63/F63*100</f>
        <v>0</v>
      </c>
      <c r="O63" s="267"/>
    </row>
    <row r="64" spans="1:15">
      <c r="A64" s="261"/>
      <c r="B64" s="262"/>
      <c r="C64" s="262"/>
      <c r="D64" s="263"/>
      <c r="E64" s="20" t="s">
        <v>23</v>
      </c>
      <c r="F64" s="84"/>
      <c r="G64" s="39"/>
      <c r="H64" s="40"/>
      <c r="I64" s="39"/>
      <c r="J64" s="39"/>
      <c r="K64" s="39"/>
      <c r="L64" s="39"/>
      <c r="M64" s="39"/>
      <c r="N64" s="40"/>
      <c r="O64" s="268"/>
    </row>
    <row r="65" spans="1:15" ht="25.5">
      <c r="A65" s="261"/>
      <c r="B65" s="262"/>
      <c r="C65" s="262"/>
      <c r="D65" s="263"/>
      <c r="E65" s="21" t="s">
        <v>31</v>
      </c>
      <c r="F65" s="70">
        <f>F29+F39+F49</f>
        <v>0</v>
      </c>
      <c r="G65" s="35"/>
      <c r="H65" s="37"/>
      <c r="I65" s="35"/>
      <c r="J65" s="37"/>
      <c r="K65" s="35"/>
      <c r="L65" s="37"/>
      <c r="M65" s="35"/>
      <c r="N65" s="37"/>
      <c r="O65" s="268"/>
    </row>
    <row r="66" spans="1:15" ht="38.25">
      <c r="A66" s="261"/>
      <c r="B66" s="262"/>
      <c r="C66" s="262"/>
      <c r="D66" s="263"/>
      <c r="E66" s="150" t="s">
        <v>32</v>
      </c>
      <c r="F66" s="70">
        <f>F30+F40+F50</f>
        <v>0</v>
      </c>
      <c r="G66" s="41"/>
      <c r="H66" s="42"/>
      <c r="I66" s="41"/>
      <c r="J66" s="43"/>
      <c r="K66" s="41"/>
      <c r="L66" s="43"/>
      <c r="M66" s="41"/>
      <c r="N66" s="43"/>
      <c r="O66" s="268"/>
    </row>
    <row r="67" spans="1:15" ht="38.25">
      <c r="A67" s="261"/>
      <c r="B67" s="262"/>
      <c r="C67" s="262"/>
      <c r="D67" s="263"/>
      <c r="E67" s="149" t="s">
        <v>33</v>
      </c>
      <c r="F67" s="70">
        <f>F31+F41+F51</f>
        <v>0</v>
      </c>
      <c r="G67" s="44"/>
      <c r="H67" s="44"/>
      <c r="I67" s="44"/>
      <c r="J67" s="44"/>
      <c r="K67" s="44"/>
      <c r="L67" s="44"/>
      <c r="M67" s="44"/>
      <c r="N67" s="44"/>
      <c r="O67" s="268"/>
    </row>
    <row r="68" spans="1:15" ht="25.5">
      <c r="A68" s="261"/>
      <c r="B68" s="262"/>
      <c r="C68" s="262"/>
      <c r="D68" s="263"/>
      <c r="E68" s="21" t="s">
        <v>34</v>
      </c>
      <c r="F68" s="70">
        <f>F27+F37+F47+F55</f>
        <v>696</v>
      </c>
      <c r="G68" s="33">
        <f>G32+G42+G52+G60</f>
        <v>67</v>
      </c>
      <c r="H68" s="34">
        <f>G68/F68*100</f>
        <v>9.6264367816091951</v>
      </c>
      <c r="I68" s="33">
        <f>I32+I42+I52+I60</f>
        <v>130.49997999999999</v>
      </c>
      <c r="J68" s="34">
        <f>I68/F68*100</f>
        <v>18.749997126436782</v>
      </c>
      <c r="K68" s="33">
        <f>K32+K42+K52+K60</f>
        <v>140.34697999999997</v>
      </c>
      <c r="L68" s="34">
        <f>K68/F68*100</f>
        <v>20.16479597701149</v>
      </c>
      <c r="M68" s="33"/>
      <c r="N68" s="34"/>
      <c r="O68" s="268"/>
    </row>
    <row r="69" spans="1:15" ht="25.5">
      <c r="A69" s="264"/>
      <c r="B69" s="265"/>
      <c r="C69" s="265"/>
      <c r="D69" s="266"/>
      <c r="E69" s="149" t="s">
        <v>35</v>
      </c>
      <c r="F69" s="70">
        <f>F33+F43+F53</f>
        <v>0</v>
      </c>
      <c r="G69" s="36"/>
      <c r="H69" s="45"/>
      <c r="I69" s="46"/>
      <c r="J69" s="37"/>
      <c r="K69" s="36"/>
      <c r="L69" s="37"/>
      <c r="M69" s="36"/>
      <c r="N69" s="37"/>
      <c r="O69" s="269"/>
    </row>
    <row r="70" spans="1:15" ht="16.5" customHeight="1">
      <c r="A70" s="182" t="s">
        <v>124</v>
      </c>
      <c r="B70" s="183"/>
      <c r="C70" s="183"/>
      <c r="D70" s="183"/>
      <c r="E70" s="183"/>
      <c r="F70" s="183"/>
      <c r="G70" s="270"/>
      <c r="H70" s="270"/>
      <c r="I70" s="270"/>
      <c r="J70" s="270"/>
      <c r="K70" s="270"/>
      <c r="L70" s="270"/>
      <c r="M70" s="270"/>
      <c r="N70" s="270"/>
      <c r="O70" s="271"/>
    </row>
    <row r="71" spans="1:15" ht="17.25" customHeight="1">
      <c r="A71" s="182" t="s">
        <v>128</v>
      </c>
      <c r="B71" s="183"/>
      <c r="C71" s="183"/>
      <c r="D71" s="183"/>
      <c r="E71" s="183"/>
      <c r="F71" s="183"/>
      <c r="G71" s="184"/>
      <c r="H71" s="184"/>
      <c r="I71" s="184"/>
      <c r="J71" s="184"/>
      <c r="K71" s="184"/>
      <c r="L71" s="184"/>
      <c r="M71" s="184"/>
      <c r="N71" s="272"/>
      <c r="O71" s="185"/>
    </row>
    <row r="72" spans="1:15" ht="12.75" customHeight="1">
      <c r="A72" s="169" t="s">
        <v>38</v>
      </c>
      <c r="B72" s="187" t="s">
        <v>131</v>
      </c>
      <c r="C72" s="188"/>
      <c r="D72" s="189"/>
      <c r="E72" s="14" t="s">
        <v>30</v>
      </c>
      <c r="F72" s="70">
        <f t="shared" ref="F72:N72" si="5">F74+F75+F76+F77+F78</f>
        <v>851.12</v>
      </c>
      <c r="G72" s="30">
        <f t="shared" si="5"/>
        <v>39</v>
      </c>
      <c r="H72" s="30">
        <f t="shared" si="5"/>
        <v>4.5821975749600528</v>
      </c>
      <c r="I72" s="30">
        <f t="shared" si="5"/>
        <v>165.26</v>
      </c>
      <c r="J72" s="30">
        <f t="shared" si="5"/>
        <v>19.416768493279442</v>
      </c>
      <c r="K72" s="30">
        <f t="shared" si="5"/>
        <v>0</v>
      </c>
      <c r="L72" s="30">
        <f t="shared" si="5"/>
        <v>0</v>
      </c>
      <c r="M72" s="30">
        <f t="shared" si="5"/>
        <v>0</v>
      </c>
      <c r="N72" s="30">
        <f t="shared" si="5"/>
        <v>0</v>
      </c>
      <c r="O72" s="196"/>
    </row>
    <row r="73" spans="1:15" ht="21" customHeight="1">
      <c r="A73" s="170"/>
      <c r="B73" s="190"/>
      <c r="C73" s="191"/>
      <c r="D73" s="192"/>
      <c r="E73" s="15" t="s">
        <v>23</v>
      </c>
      <c r="F73" s="82"/>
      <c r="G73" s="38"/>
      <c r="H73" s="38"/>
      <c r="I73" s="38"/>
      <c r="J73" s="38"/>
      <c r="K73" s="38"/>
      <c r="L73" s="38"/>
      <c r="M73" s="38"/>
      <c r="N73" s="38"/>
      <c r="O73" s="197"/>
    </row>
    <row r="74" spans="1:15" ht="25.5">
      <c r="A74" s="170"/>
      <c r="B74" s="190"/>
      <c r="C74" s="191"/>
      <c r="D74" s="192"/>
      <c r="E74" s="16" t="s">
        <v>31</v>
      </c>
      <c r="F74" s="70">
        <v>0</v>
      </c>
      <c r="G74" s="30"/>
      <c r="H74" s="30"/>
      <c r="I74" s="30"/>
      <c r="J74" s="30"/>
      <c r="K74" s="30"/>
      <c r="L74" s="30"/>
      <c r="M74" s="30"/>
      <c r="N74" s="30"/>
      <c r="O74" s="197"/>
    </row>
    <row r="75" spans="1:15" ht="38.25">
      <c r="A75" s="170"/>
      <c r="B75" s="190"/>
      <c r="C75" s="191"/>
      <c r="D75" s="192"/>
      <c r="E75" s="17" t="s">
        <v>32</v>
      </c>
      <c r="F75" s="70">
        <v>0</v>
      </c>
      <c r="G75" s="30"/>
      <c r="H75" s="30"/>
      <c r="I75" s="30"/>
      <c r="J75" s="30"/>
      <c r="K75" s="30"/>
      <c r="L75" s="30"/>
      <c r="M75" s="30"/>
      <c r="N75" s="30"/>
      <c r="O75" s="197"/>
    </row>
    <row r="76" spans="1:15" ht="44.25" customHeight="1">
      <c r="A76" s="170"/>
      <c r="B76" s="190"/>
      <c r="C76" s="191"/>
      <c r="D76" s="192"/>
      <c r="E76" s="18" t="s">
        <v>33</v>
      </c>
      <c r="F76" s="70">
        <v>0</v>
      </c>
      <c r="G76" s="30"/>
      <c r="H76" s="30"/>
      <c r="I76" s="30"/>
      <c r="J76" s="30"/>
      <c r="K76" s="30"/>
      <c r="L76" s="30"/>
      <c r="M76" s="30"/>
      <c r="N76" s="30"/>
      <c r="O76" s="197"/>
    </row>
    <row r="77" spans="1:15" ht="25.5">
      <c r="A77" s="170"/>
      <c r="B77" s="190"/>
      <c r="C77" s="191"/>
      <c r="D77" s="192"/>
      <c r="E77" s="16" t="s">
        <v>34</v>
      </c>
      <c r="F77" s="70">
        <f>F84</f>
        <v>851.12</v>
      </c>
      <c r="G77" s="30">
        <f>G84</f>
        <v>39</v>
      </c>
      <c r="H77" s="58">
        <f>G77/F77*100</f>
        <v>4.5821975749600528</v>
      </c>
      <c r="I77" s="30">
        <f>I84</f>
        <v>165.26</v>
      </c>
      <c r="J77" s="58">
        <f>I77/F77*100</f>
        <v>19.416768493279442</v>
      </c>
      <c r="K77" s="30"/>
      <c r="L77" s="58"/>
      <c r="M77" s="62"/>
      <c r="N77" s="63"/>
      <c r="O77" s="197"/>
    </row>
    <row r="78" spans="1:15" ht="30" customHeight="1">
      <c r="A78" s="186"/>
      <c r="B78" s="193"/>
      <c r="C78" s="194"/>
      <c r="D78" s="195"/>
      <c r="E78" s="18" t="s">
        <v>35</v>
      </c>
      <c r="F78" s="70">
        <v>0</v>
      </c>
      <c r="G78" s="30"/>
      <c r="H78" s="30"/>
      <c r="I78" s="30"/>
      <c r="J78" s="30"/>
      <c r="K78" s="30"/>
      <c r="L78" s="30"/>
      <c r="M78" s="30"/>
      <c r="N78" s="30"/>
      <c r="O78" s="198"/>
    </row>
    <row r="79" spans="1:15" ht="12.75" customHeight="1">
      <c r="A79" s="169" t="s">
        <v>125</v>
      </c>
      <c r="B79" s="222" t="s">
        <v>254</v>
      </c>
      <c r="C79" s="174" t="s">
        <v>82</v>
      </c>
      <c r="D79" s="273" t="s">
        <v>293</v>
      </c>
      <c r="E79" s="22" t="s">
        <v>30</v>
      </c>
      <c r="F79" s="85">
        <f t="shared" ref="F79:N79" si="6">F81+F82+F83+F84+F85</f>
        <v>851.12</v>
      </c>
      <c r="G79" s="47">
        <f t="shared" si="6"/>
        <v>39</v>
      </c>
      <c r="H79" s="47">
        <f t="shared" si="6"/>
        <v>4.5821975749600528</v>
      </c>
      <c r="I79" s="47">
        <f t="shared" si="6"/>
        <v>165.26</v>
      </c>
      <c r="J79" s="47">
        <f t="shared" si="6"/>
        <v>19.416768493279442</v>
      </c>
      <c r="K79" s="47">
        <f t="shared" si="6"/>
        <v>165.26</v>
      </c>
      <c r="L79" s="47">
        <f t="shared" si="6"/>
        <v>19.416768493279442</v>
      </c>
      <c r="M79" s="47">
        <f t="shared" si="6"/>
        <v>0</v>
      </c>
      <c r="N79" s="47">
        <f t="shared" si="6"/>
        <v>0</v>
      </c>
      <c r="O79" s="250"/>
    </row>
    <row r="80" spans="1:15">
      <c r="A80" s="170"/>
      <c r="B80" s="223"/>
      <c r="C80" s="175"/>
      <c r="D80" s="274"/>
      <c r="E80" s="20" t="s">
        <v>23</v>
      </c>
      <c r="F80" s="84"/>
      <c r="G80" s="39"/>
      <c r="H80" s="39"/>
      <c r="I80" s="39"/>
      <c r="J80" s="39"/>
      <c r="K80" s="39"/>
      <c r="L80" s="39"/>
      <c r="M80" s="39"/>
      <c r="N80" s="40"/>
      <c r="O80" s="250"/>
    </row>
    <row r="81" spans="1:15" ht="25.5">
      <c r="A81" s="170"/>
      <c r="B81" s="223"/>
      <c r="C81" s="175"/>
      <c r="D81" s="274"/>
      <c r="E81" s="21" t="s">
        <v>31</v>
      </c>
      <c r="F81" s="70">
        <v>0</v>
      </c>
      <c r="G81" s="48"/>
      <c r="H81" s="49"/>
      <c r="I81" s="48"/>
      <c r="J81" s="49"/>
      <c r="K81" s="48"/>
      <c r="L81" s="49"/>
      <c r="M81" s="48"/>
      <c r="N81" s="49"/>
      <c r="O81" s="250"/>
    </row>
    <row r="82" spans="1:15" ht="38.25">
      <c r="A82" s="170"/>
      <c r="B82" s="223"/>
      <c r="C82" s="175"/>
      <c r="D82" s="274"/>
      <c r="E82" s="150" t="s">
        <v>32</v>
      </c>
      <c r="F82" s="70">
        <v>0</v>
      </c>
      <c r="G82" s="48"/>
      <c r="H82" s="49"/>
      <c r="I82" s="48"/>
      <c r="J82" s="49"/>
      <c r="K82" s="48"/>
      <c r="L82" s="49"/>
      <c r="M82" s="48"/>
      <c r="N82" s="49"/>
      <c r="O82" s="250"/>
    </row>
    <row r="83" spans="1:15" ht="38.25">
      <c r="A83" s="170"/>
      <c r="B83" s="223"/>
      <c r="C83" s="175"/>
      <c r="D83" s="274"/>
      <c r="E83" s="149" t="s">
        <v>33</v>
      </c>
      <c r="F83" s="70">
        <v>0</v>
      </c>
      <c r="G83" s="31"/>
      <c r="H83" s="32"/>
      <c r="I83" s="31"/>
      <c r="J83" s="32"/>
      <c r="K83" s="31"/>
      <c r="L83" s="32"/>
      <c r="M83" s="31"/>
      <c r="N83" s="32"/>
      <c r="O83" s="250"/>
    </row>
    <row r="84" spans="1:15" ht="25.5">
      <c r="A84" s="170"/>
      <c r="B84" s="223"/>
      <c r="C84" s="175"/>
      <c r="D84" s="274"/>
      <c r="E84" s="21" t="s">
        <v>34</v>
      </c>
      <c r="F84" s="70">
        <v>851.12</v>
      </c>
      <c r="G84" s="30">
        <v>39</v>
      </c>
      <c r="H84" s="30">
        <f>G84/F84*100</f>
        <v>4.5821975749600528</v>
      </c>
      <c r="I84" s="30">
        <f>G84+126.26</f>
        <v>165.26</v>
      </c>
      <c r="J84" s="30">
        <f>I84/F84*100</f>
        <v>19.416768493279442</v>
      </c>
      <c r="K84" s="30">
        <f>I84+0</f>
        <v>165.26</v>
      </c>
      <c r="L84" s="30">
        <f>K84/F84*100</f>
        <v>19.416768493279442</v>
      </c>
      <c r="M84" s="70"/>
      <c r="N84" s="70"/>
      <c r="O84" s="250"/>
    </row>
    <row r="85" spans="1:15" ht="25.5">
      <c r="A85" s="170"/>
      <c r="B85" s="249"/>
      <c r="C85" s="175"/>
      <c r="D85" s="274"/>
      <c r="E85" s="150" t="s">
        <v>35</v>
      </c>
      <c r="F85" s="83">
        <v>0</v>
      </c>
      <c r="G85" s="61"/>
      <c r="H85" s="43"/>
      <c r="I85" s="61"/>
      <c r="J85" s="43"/>
      <c r="K85" s="61"/>
      <c r="L85" s="43"/>
      <c r="M85" s="61"/>
      <c r="N85" s="43"/>
      <c r="O85" s="251"/>
    </row>
    <row r="86" spans="1:15" ht="31.5" customHeight="1">
      <c r="A86" s="356" t="s">
        <v>275</v>
      </c>
      <c r="B86" s="357"/>
      <c r="C86" s="357"/>
      <c r="D86" s="357"/>
      <c r="E86" s="357"/>
      <c r="F86" s="357"/>
      <c r="G86" s="357"/>
      <c r="H86" s="357"/>
      <c r="I86" s="357"/>
      <c r="J86" s="357"/>
      <c r="K86" s="357"/>
      <c r="L86" s="357"/>
      <c r="M86" s="357"/>
      <c r="N86" s="357"/>
      <c r="O86" s="358"/>
    </row>
    <row r="87" spans="1:15" ht="31.5" customHeight="1">
      <c r="A87" s="416" t="s">
        <v>294</v>
      </c>
      <c r="B87" s="417"/>
      <c r="C87" s="417"/>
      <c r="D87" s="417"/>
      <c r="E87" s="417"/>
      <c r="F87" s="417"/>
      <c r="G87" s="417"/>
      <c r="H87" s="417"/>
      <c r="I87" s="417"/>
      <c r="J87" s="417"/>
      <c r="K87" s="417"/>
      <c r="L87" s="417"/>
      <c r="M87" s="417"/>
      <c r="N87" s="417"/>
      <c r="O87" s="418"/>
    </row>
    <row r="88" spans="1:15" ht="38.25">
      <c r="A88" s="419" t="s">
        <v>39</v>
      </c>
      <c r="B88" s="419"/>
      <c r="C88" s="261"/>
      <c r="D88" s="419"/>
      <c r="E88" s="145" t="s">
        <v>40</v>
      </c>
      <c r="F88" s="85">
        <f t="shared" ref="F88:N88" si="7">F90+F91+F92+F93+F94</f>
        <v>851.12</v>
      </c>
      <c r="G88" s="47">
        <f t="shared" si="7"/>
        <v>39</v>
      </c>
      <c r="H88" s="47">
        <f t="shared" si="7"/>
        <v>4.5821975749600528</v>
      </c>
      <c r="I88" s="47">
        <f t="shared" si="7"/>
        <v>165.26</v>
      </c>
      <c r="J88" s="47">
        <f t="shared" si="7"/>
        <v>19.416768493279442</v>
      </c>
      <c r="K88" s="47">
        <f t="shared" si="7"/>
        <v>165.26</v>
      </c>
      <c r="L88" s="47">
        <f t="shared" si="7"/>
        <v>19.416768493279442</v>
      </c>
      <c r="M88" s="47">
        <f t="shared" si="7"/>
        <v>0</v>
      </c>
      <c r="N88" s="47">
        <f t="shared" si="7"/>
        <v>0</v>
      </c>
      <c r="O88" s="235"/>
    </row>
    <row r="89" spans="1:15">
      <c r="A89" s="279"/>
      <c r="B89" s="279"/>
      <c r="C89" s="261"/>
      <c r="D89" s="279"/>
      <c r="E89" s="20" t="s">
        <v>23</v>
      </c>
      <c r="F89" s="84"/>
      <c r="G89" s="39"/>
      <c r="H89" s="39"/>
      <c r="I89" s="39"/>
      <c r="J89" s="39"/>
      <c r="K89" s="39"/>
      <c r="L89" s="39"/>
      <c r="M89" s="39"/>
      <c r="N89" s="40"/>
      <c r="O89" s="281"/>
    </row>
    <row r="90" spans="1:15" ht="25.5">
      <c r="A90" s="279"/>
      <c r="B90" s="279"/>
      <c r="C90" s="261"/>
      <c r="D90" s="279"/>
      <c r="E90" s="21" t="s">
        <v>31</v>
      </c>
      <c r="F90" s="70">
        <f>F81</f>
        <v>0</v>
      </c>
      <c r="G90" s="31"/>
      <c r="H90" s="32"/>
      <c r="I90" s="31"/>
      <c r="J90" s="32"/>
      <c r="K90" s="31"/>
      <c r="L90" s="32"/>
      <c r="M90" s="31"/>
      <c r="N90" s="32"/>
      <c r="O90" s="281"/>
    </row>
    <row r="91" spans="1:15" ht="38.25">
      <c r="A91" s="279"/>
      <c r="B91" s="279"/>
      <c r="C91" s="261"/>
      <c r="D91" s="279"/>
      <c r="E91" s="150" t="s">
        <v>32</v>
      </c>
      <c r="F91" s="70">
        <f>F82</f>
        <v>0</v>
      </c>
      <c r="G91" s="30"/>
      <c r="H91" s="30"/>
      <c r="I91" s="30"/>
      <c r="J91" s="30"/>
      <c r="K91" s="30"/>
      <c r="L91" s="30"/>
      <c r="M91" s="30"/>
      <c r="N91" s="30"/>
      <c r="O91" s="281"/>
    </row>
    <row r="92" spans="1:15" ht="38.25">
      <c r="A92" s="279"/>
      <c r="B92" s="279"/>
      <c r="C92" s="261"/>
      <c r="D92" s="279"/>
      <c r="E92" s="149" t="s">
        <v>33</v>
      </c>
      <c r="F92" s="70">
        <f>F83</f>
        <v>0</v>
      </c>
      <c r="G92" s="35"/>
      <c r="H92" s="37"/>
      <c r="I92" s="35"/>
      <c r="J92" s="37"/>
      <c r="K92" s="35"/>
      <c r="L92" s="37"/>
      <c r="M92" s="35"/>
      <c r="N92" s="37"/>
      <c r="O92" s="281"/>
    </row>
    <row r="93" spans="1:15" ht="25.5">
      <c r="A93" s="279"/>
      <c r="B93" s="279"/>
      <c r="C93" s="261"/>
      <c r="D93" s="279"/>
      <c r="E93" s="21" t="s">
        <v>34</v>
      </c>
      <c r="F93" s="70">
        <f>F84</f>
        <v>851.12</v>
      </c>
      <c r="G93" s="58">
        <f>G84</f>
        <v>39</v>
      </c>
      <c r="H93" s="58">
        <f>G93/F93*100</f>
        <v>4.5821975749600528</v>
      </c>
      <c r="I93" s="58">
        <f>I84</f>
        <v>165.26</v>
      </c>
      <c r="J93" s="58">
        <f>I93/F93*100</f>
        <v>19.416768493279442</v>
      </c>
      <c r="K93" s="58">
        <f>K84</f>
        <v>165.26</v>
      </c>
      <c r="L93" s="58">
        <f>K93/F93*100</f>
        <v>19.416768493279442</v>
      </c>
      <c r="M93" s="58"/>
      <c r="N93" s="58"/>
      <c r="O93" s="281"/>
    </row>
    <row r="94" spans="1:15" ht="25.5">
      <c r="A94" s="280"/>
      <c r="B94" s="280"/>
      <c r="C94" s="261"/>
      <c r="D94" s="280"/>
      <c r="E94" s="150" t="s">
        <v>35</v>
      </c>
      <c r="F94" s="70">
        <f>F85</f>
        <v>0</v>
      </c>
      <c r="G94" s="41"/>
      <c r="H94" s="43"/>
      <c r="I94" s="41"/>
      <c r="J94" s="43"/>
      <c r="K94" s="41"/>
      <c r="L94" s="43"/>
      <c r="M94" s="41"/>
      <c r="N94" s="43"/>
      <c r="O94" s="281"/>
    </row>
    <row r="95" spans="1:15" ht="17.25" customHeight="1">
      <c r="A95" s="182" t="s">
        <v>127</v>
      </c>
      <c r="B95" s="183"/>
      <c r="C95" s="183"/>
      <c r="D95" s="183"/>
      <c r="E95" s="183"/>
      <c r="F95" s="183"/>
      <c r="G95" s="270"/>
      <c r="H95" s="270"/>
      <c r="I95" s="270"/>
      <c r="J95" s="270"/>
      <c r="K95" s="270"/>
      <c r="L95" s="270"/>
      <c r="M95" s="270"/>
      <c r="N95" s="270"/>
      <c r="O95" s="271"/>
    </row>
    <row r="96" spans="1:15" ht="18.75" customHeight="1">
      <c r="A96" s="182" t="s">
        <v>129</v>
      </c>
      <c r="B96" s="183"/>
      <c r="C96" s="183"/>
      <c r="D96" s="183"/>
      <c r="E96" s="183"/>
      <c r="F96" s="183"/>
      <c r="G96" s="184"/>
      <c r="H96" s="184"/>
      <c r="I96" s="184"/>
      <c r="J96" s="184"/>
      <c r="K96" s="184"/>
      <c r="L96" s="184"/>
      <c r="M96" s="184"/>
      <c r="N96" s="272"/>
      <c r="O96" s="185"/>
    </row>
    <row r="97" spans="1:15" ht="12.75" customHeight="1">
      <c r="A97" s="169" t="s">
        <v>132</v>
      </c>
      <c r="B97" s="187" t="s">
        <v>133</v>
      </c>
      <c r="C97" s="188"/>
      <c r="D97" s="189"/>
      <c r="E97" s="14" t="s">
        <v>30</v>
      </c>
      <c r="F97" s="70">
        <f t="shared" ref="F97:N97" si="8">F99+F100+F101+F102+F103</f>
        <v>6231.76</v>
      </c>
      <c r="G97" s="30">
        <f t="shared" si="8"/>
        <v>1174.05342</v>
      </c>
      <c r="H97" s="30">
        <f t="shared" si="8"/>
        <v>18.839836900008986</v>
      </c>
      <c r="I97" s="30">
        <f t="shared" si="8"/>
        <v>1976.8669500000001</v>
      </c>
      <c r="J97" s="30">
        <f t="shared" si="8"/>
        <v>31.722449998074381</v>
      </c>
      <c r="K97" s="30">
        <f t="shared" si="8"/>
        <v>4211.7365</v>
      </c>
      <c r="L97" s="30">
        <f t="shared" si="8"/>
        <v>67.585024134433922</v>
      </c>
      <c r="M97" s="30">
        <f t="shared" si="8"/>
        <v>0</v>
      </c>
      <c r="N97" s="30">
        <f t="shared" si="8"/>
        <v>0</v>
      </c>
      <c r="O97" s="196"/>
    </row>
    <row r="98" spans="1:15" ht="21" customHeight="1">
      <c r="A98" s="170"/>
      <c r="B98" s="190"/>
      <c r="C98" s="191"/>
      <c r="D98" s="192"/>
      <c r="E98" s="15" t="s">
        <v>23</v>
      </c>
      <c r="F98" s="82"/>
      <c r="G98" s="38"/>
      <c r="H98" s="38"/>
      <c r="I98" s="38"/>
      <c r="J98" s="38"/>
      <c r="K98" s="38"/>
      <c r="L98" s="38"/>
      <c r="M98" s="38"/>
      <c r="N98" s="38"/>
      <c r="O98" s="197"/>
    </row>
    <row r="99" spans="1:15" ht="25.5">
      <c r="A99" s="170"/>
      <c r="B99" s="190"/>
      <c r="C99" s="191"/>
      <c r="D99" s="192"/>
      <c r="E99" s="16" t="s">
        <v>31</v>
      </c>
      <c r="F99" s="70">
        <v>0</v>
      </c>
      <c r="G99" s="30"/>
      <c r="H99" s="30"/>
      <c r="I99" s="30"/>
      <c r="J99" s="30"/>
      <c r="K99" s="30"/>
      <c r="L99" s="30"/>
      <c r="M99" s="30"/>
      <c r="N99" s="30"/>
      <c r="O99" s="197"/>
    </row>
    <row r="100" spans="1:15" ht="38.25">
      <c r="A100" s="170"/>
      <c r="B100" s="190"/>
      <c r="C100" s="191"/>
      <c r="D100" s="192"/>
      <c r="E100" s="17" t="s">
        <v>32</v>
      </c>
      <c r="F100" s="70">
        <v>0</v>
      </c>
      <c r="G100" s="30"/>
      <c r="H100" s="30"/>
      <c r="I100" s="30"/>
      <c r="J100" s="30"/>
      <c r="K100" s="30"/>
      <c r="L100" s="30"/>
      <c r="M100" s="30"/>
      <c r="N100" s="30"/>
      <c r="O100" s="197"/>
    </row>
    <row r="101" spans="1:15" ht="44.25" customHeight="1">
      <c r="A101" s="170"/>
      <c r="B101" s="190"/>
      <c r="C101" s="191"/>
      <c r="D101" s="192"/>
      <c r="E101" s="18" t="s">
        <v>33</v>
      </c>
      <c r="F101" s="70">
        <v>0</v>
      </c>
      <c r="G101" s="30"/>
      <c r="H101" s="30"/>
      <c r="I101" s="30"/>
      <c r="J101" s="30"/>
      <c r="K101" s="30"/>
      <c r="L101" s="30"/>
      <c r="M101" s="30"/>
      <c r="N101" s="30"/>
      <c r="O101" s="197"/>
    </row>
    <row r="102" spans="1:15" ht="25.5">
      <c r="A102" s="170"/>
      <c r="B102" s="190"/>
      <c r="C102" s="191"/>
      <c r="D102" s="192"/>
      <c r="E102" s="16" t="s">
        <v>34</v>
      </c>
      <c r="F102" s="70">
        <f>F109+F125-0.01+F135</f>
        <v>6231.76</v>
      </c>
      <c r="G102" s="58">
        <f>G109+G125</f>
        <v>1174.05342</v>
      </c>
      <c r="H102" s="58">
        <f>G102/F102*100</f>
        <v>18.839836900008986</v>
      </c>
      <c r="I102" s="58">
        <f>I109+I125</f>
        <v>1976.8669500000001</v>
      </c>
      <c r="J102" s="58">
        <f>I102/F102*100</f>
        <v>31.722449998074381</v>
      </c>
      <c r="K102" s="58">
        <f>K109+K125+K135</f>
        <v>4211.7365</v>
      </c>
      <c r="L102" s="58">
        <f>K102/F102*100</f>
        <v>67.585024134433922</v>
      </c>
      <c r="M102" s="58"/>
      <c r="N102" s="58"/>
      <c r="O102" s="197"/>
    </row>
    <row r="103" spans="1:15" ht="30" customHeight="1">
      <c r="A103" s="186"/>
      <c r="B103" s="193"/>
      <c r="C103" s="194"/>
      <c r="D103" s="195"/>
      <c r="E103" s="18" t="s">
        <v>35</v>
      </c>
      <c r="F103" s="70">
        <v>0</v>
      </c>
      <c r="G103" s="30"/>
      <c r="H103" s="30"/>
      <c r="I103" s="30"/>
      <c r="J103" s="30"/>
      <c r="K103" s="30"/>
      <c r="L103" s="30"/>
      <c r="M103" s="30"/>
      <c r="N103" s="30"/>
      <c r="O103" s="198"/>
    </row>
    <row r="104" spans="1:15" ht="12.75" customHeight="1">
      <c r="A104" s="169" t="s">
        <v>56</v>
      </c>
      <c r="B104" s="222" t="s">
        <v>136</v>
      </c>
      <c r="C104" s="174" t="s">
        <v>82</v>
      </c>
      <c r="D104" s="273" t="s">
        <v>312</v>
      </c>
      <c r="E104" s="22" t="s">
        <v>30</v>
      </c>
      <c r="F104" s="85">
        <f t="shared" ref="F104:N104" si="9">F106+F107+F108+F109+F110</f>
        <v>4811.46</v>
      </c>
      <c r="G104" s="47">
        <f t="shared" si="9"/>
        <v>1167.56843</v>
      </c>
      <c r="H104" s="47">
        <f t="shared" si="9"/>
        <v>24.266406246752545</v>
      </c>
      <c r="I104" s="47">
        <f t="shared" si="9"/>
        <v>1963.4157600000001</v>
      </c>
      <c r="J104" s="47">
        <f t="shared" si="9"/>
        <v>40.807068124851916</v>
      </c>
      <c r="K104" s="47">
        <f t="shared" si="9"/>
        <v>2800.6606400000001</v>
      </c>
      <c r="L104" s="47">
        <f t="shared" si="9"/>
        <v>58.208124768781197</v>
      </c>
      <c r="M104" s="47">
        <f t="shared" si="9"/>
        <v>0</v>
      </c>
      <c r="N104" s="47">
        <f t="shared" si="9"/>
        <v>0</v>
      </c>
      <c r="O104" s="211"/>
    </row>
    <row r="105" spans="1:15">
      <c r="A105" s="170"/>
      <c r="B105" s="223"/>
      <c r="C105" s="175"/>
      <c r="D105" s="274"/>
      <c r="E105" s="20" t="s">
        <v>23</v>
      </c>
      <c r="F105" s="84"/>
      <c r="G105" s="39"/>
      <c r="H105" s="39"/>
      <c r="I105" s="39"/>
      <c r="J105" s="39"/>
      <c r="K105" s="39"/>
      <c r="L105" s="39"/>
      <c r="M105" s="39"/>
      <c r="N105" s="40"/>
      <c r="O105" s="284"/>
    </row>
    <row r="106" spans="1:15" ht="25.5">
      <c r="A106" s="170"/>
      <c r="B106" s="223"/>
      <c r="C106" s="175"/>
      <c r="D106" s="274"/>
      <c r="E106" s="21" t="s">
        <v>31</v>
      </c>
      <c r="F106" s="70">
        <v>0</v>
      </c>
      <c r="G106" s="48"/>
      <c r="H106" s="49"/>
      <c r="I106" s="48"/>
      <c r="J106" s="49"/>
      <c r="K106" s="48"/>
      <c r="L106" s="49"/>
      <c r="M106" s="48"/>
      <c r="N106" s="49"/>
      <c r="O106" s="284"/>
    </row>
    <row r="107" spans="1:15" ht="38.25">
      <c r="A107" s="170"/>
      <c r="B107" s="223"/>
      <c r="C107" s="175"/>
      <c r="D107" s="274"/>
      <c r="E107" s="150" t="s">
        <v>32</v>
      </c>
      <c r="F107" s="70">
        <v>0</v>
      </c>
      <c r="G107" s="48"/>
      <c r="H107" s="49"/>
      <c r="I107" s="48"/>
      <c r="J107" s="49"/>
      <c r="K107" s="48"/>
      <c r="L107" s="49"/>
      <c r="M107" s="48"/>
      <c r="N107" s="49"/>
      <c r="O107" s="284"/>
    </row>
    <row r="108" spans="1:15" ht="38.25">
      <c r="A108" s="170"/>
      <c r="B108" s="223"/>
      <c r="C108" s="175"/>
      <c r="D108" s="274"/>
      <c r="E108" s="149" t="s">
        <v>33</v>
      </c>
      <c r="F108" s="70">
        <v>0</v>
      </c>
      <c r="G108" s="31"/>
      <c r="H108" s="32"/>
      <c r="I108" s="31"/>
      <c r="J108" s="32"/>
      <c r="K108" s="31"/>
      <c r="L108" s="32"/>
      <c r="M108" s="31"/>
      <c r="N108" s="32"/>
      <c r="O108" s="284"/>
    </row>
    <row r="109" spans="1:15" ht="25.5">
      <c r="A109" s="170"/>
      <c r="B109" s="223"/>
      <c r="C109" s="175"/>
      <c r="D109" s="274"/>
      <c r="E109" s="16" t="s">
        <v>34</v>
      </c>
      <c r="F109" s="70">
        <v>4811.46</v>
      </c>
      <c r="G109" s="30">
        <v>1167.56843</v>
      </c>
      <c r="H109" s="30">
        <f>G109/F109*100</f>
        <v>24.266406246752545</v>
      </c>
      <c r="I109" s="30">
        <f>G109+795.84733</f>
        <v>1963.4157600000001</v>
      </c>
      <c r="J109" s="30">
        <f>I109/F109*100</f>
        <v>40.807068124851916</v>
      </c>
      <c r="K109" s="30">
        <f>I109+837.24488</f>
        <v>2800.6606400000001</v>
      </c>
      <c r="L109" s="30">
        <f>K109/F109*100</f>
        <v>58.208124768781197</v>
      </c>
      <c r="M109" s="30"/>
      <c r="N109" s="30"/>
      <c r="O109" s="284"/>
    </row>
    <row r="110" spans="1:15" ht="69" customHeight="1">
      <c r="A110" s="170"/>
      <c r="B110" s="249"/>
      <c r="C110" s="175"/>
      <c r="D110" s="274"/>
      <c r="E110" s="150" t="s">
        <v>35</v>
      </c>
      <c r="F110" s="83">
        <v>0</v>
      </c>
      <c r="G110" s="61"/>
      <c r="H110" s="43"/>
      <c r="I110" s="61"/>
      <c r="J110" s="43"/>
      <c r="K110" s="61"/>
      <c r="L110" s="43"/>
      <c r="M110" s="61"/>
      <c r="N110" s="43"/>
      <c r="O110" s="284"/>
    </row>
    <row r="111" spans="1:15" ht="51.75" customHeight="1">
      <c r="A111" s="285" t="s">
        <v>278</v>
      </c>
      <c r="B111" s="286"/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  <c r="O111" s="287"/>
    </row>
    <row r="112" spans="1:15" ht="25.5" customHeight="1">
      <c r="A112" s="304" t="s">
        <v>279</v>
      </c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6"/>
    </row>
    <row r="113" spans="1:15" ht="30" customHeight="1">
      <c r="A113" s="295" t="s">
        <v>277</v>
      </c>
      <c r="B113" s="296"/>
      <c r="C113" s="296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7"/>
    </row>
    <row r="114" spans="1:15" ht="40.5" customHeight="1">
      <c r="A114" s="285" t="s">
        <v>297</v>
      </c>
      <c r="B114" s="286"/>
      <c r="C114" s="286"/>
      <c r="D114" s="286"/>
      <c r="E114" s="286"/>
      <c r="F114" s="286"/>
      <c r="G114" s="286"/>
      <c r="H114" s="286"/>
      <c r="I114" s="286"/>
      <c r="J114" s="286"/>
      <c r="K114" s="286"/>
      <c r="L114" s="286"/>
      <c r="M114" s="286"/>
      <c r="N114" s="286"/>
      <c r="O114" s="287"/>
    </row>
    <row r="115" spans="1:15" ht="27" customHeight="1">
      <c r="A115" s="304" t="s">
        <v>303</v>
      </c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6"/>
    </row>
    <row r="116" spans="1:15" ht="27" customHeight="1">
      <c r="A116" s="310" t="s">
        <v>298</v>
      </c>
      <c r="B116" s="311"/>
      <c r="C116" s="311"/>
      <c r="D116" s="311"/>
      <c r="E116" s="311"/>
      <c r="F116" s="311"/>
      <c r="G116" s="311"/>
      <c r="H116" s="311"/>
      <c r="I116" s="311"/>
      <c r="J116" s="311"/>
      <c r="K116" s="311"/>
      <c r="L116" s="311"/>
      <c r="M116" s="311"/>
      <c r="N116" s="311"/>
      <c r="O116" s="312"/>
    </row>
    <row r="117" spans="1:15" ht="40.5" customHeight="1">
      <c r="A117" s="285" t="s">
        <v>313</v>
      </c>
      <c r="B117" s="286"/>
      <c r="C117" s="286"/>
      <c r="D117" s="286"/>
      <c r="E117" s="286"/>
      <c r="F117" s="286"/>
      <c r="G117" s="286"/>
      <c r="H117" s="286"/>
      <c r="I117" s="286"/>
      <c r="J117" s="286"/>
      <c r="K117" s="286"/>
      <c r="L117" s="286"/>
      <c r="M117" s="286"/>
      <c r="N117" s="286"/>
      <c r="O117" s="287"/>
    </row>
    <row r="118" spans="1:15" ht="27" customHeight="1">
      <c r="A118" s="288" t="s">
        <v>314</v>
      </c>
      <c r="B118" s="422"/>
      <c r="C118" s="422"/>
      <c r="D118" s="422"/>
      <c r="E118" s="422"/>
      <c r="F118" s="422"/>
      <c r="G118" s="422"/>
      <c r="H118" s="422"/>
      <c r="I118" s="422"/>
      <c r="J118" s="422"/>
      <c r="K118" s="422"/>
      <c r="L118" s="422"/>
      <c r="M118" s="422"/>
      <c r="N118" s="422"/>
      <c r="O118" s="423"/>
    </row>
    <row r="119" spans="1:15" ht="27" customHeight="1">
      <c r="A119" s="295" t="s">
        <v>315</v>
      </c>
      <c r="B119" s="296"/>
      <c r="C119" s="296"/>
      <c r="D119" s="296"/>
      <c r="E119" s="296"/>
      <c r="F119" s="296"/>
      <c r="G119" s="296"/>
      <c r="H119" s="296"/>
      <c r="I119" s="296"/>
      <c r="J119" s="296"/>
      <c r="K119" s="296"/>
      <c r="L119" s="296"/>
      <c r="M119" s="296"/>
      <c r="N119" s="296"/>
      <c r="O119" s="297"/>
    </row>
    <row r="120" spans="1:15" ht="12.75" customHeight="1">
      <c r="A120" s="207" t="s">
        <v>57</v>
      </c>
      <c r="B120" s="294" t="s">
        <v>65</v>
      </c>
      <c r="C120" s="175" t="s">
        <v>82</v>
      </c>
      <c r="D120" s="283" t="s">
        <v>317</v>
      </c>
      <c r="E120" s="64" t="s">
        <v>30</v>
      </c>
      <c r="F120" s="85">
        <f t="shared" ref="F120:N120" si="10">F122+F123+F124+F125+F126</f>
        <v>29.31</v>
      </c>
      <c r="G120" s="47">
        <f t="shared" si="10"/>
        <v>6.4849899999999998</v>
      </c>
      <c r="H120" s="47">
        <f t="shared" si="10"/>
        <v>22.125520300238826</v>
      </c>
      <c r="I120" s="47">
        <f t="shared" si="10"/>
        <v>13.45119</v>
      </c>
      <c r="J120" s="47">
        <f t="shared" si="10"/>
        <v>45.892835209825996</v>
      </c>
      <c r="K120" s="47">
        <f t="shared" si="10"/>
        <v>20.098860000000002</v>
      </c>
      <c r="L120" s="47">
        <f t="shared" si="10"/>
        <v>68.573387922210856</v>
      </c>
      <c r="M120" s="47">
        <f t="shared" si="10"/>
        <v>0</v>
      </c>
      <c r="N120" s="47">
        <f t="shared" si="10"/>
        <v>0</v>
      </c>
      <c r="O120" s="177" t="s">
        <v>2</v>
      </c>
    </row>
    <row r="121" spans="1:15">
      <c r="A121" s="170"/>
      <c r="B121" s="223"/>
      <c r="C121" s="175"/>
      <c r="D121" s="283"/>
      <c r="E121" s="20" t="s">
        <v>23</v>
      </c>
      <c r="F121" s="84"/>
      <c r="G121" s="39"/>
      <c r="H121" s="39"/>
      <c r="I121" s="39"/>
      <c r="J121" s="39"/>
      <c r="K121" s="39"/>
      <c r="L121" s="39"/>
      <c r="M121" s="39"/>
      <c r="N121" s="40"/>
      <c r="O121" s="177"/>
    </row>
    <row r="122" spans="1:15" ht="25.5">
      <c r="A122" s="170"/>
      <c r="B122" s="223"/>
      <c r="C122" s="175"/>
      <c r="D122" s="283"/>
      <c r="E122" s="21" t="s">
        <v>31</v>
      </c>
      <c r="F122" s="70">
        <v>0</v>
      </c>
      <c r="G122" s="48"/>
      <c r="H122" s="49"/>
      <c r="I122" s="48"/>
      <c r="J122" s="49"/>
      <c r="K122" s="48"/>
      <c r="L122" s="49"/>
      <c r="M122" s="48"/>
      <c r="N122" s="49"/>
      <c r="O122" s="177"/>
    </row>
    <row r="123" spans="1:15" ht="38.25">
      <c r="A123" s="170"/>
      <c r="B123" s="223"/>
      <c r="C123" s="175"/>
      <c r="D123" s="283"/>
      <c r="E123" s="150" t="s">
        <v>32</v>
      </c>
      <c r="F123" s="70">
        <v>0</v>
      </c>
      <c r="G123" s="48"/>
      <c r="H123" s="49"/>
      <c r="I123" s="48"/>
      <c r="J123" s="49"/>
      <c r="K123" s="48"/>
      <c r="L123" s="49"/>
      <c r="M123" s="48"/>
      <c r="N123" s="49"/>
      <c r="O123" s="177"/>
    </row>
    <row r="124" spans="1:15" ht="38.25">
      <c r="A124" s="170"/>
      <c r="B124" s="223"/>
      <c r="C124" s="175"/>
      <c r="D124" s="283"/>
      <c r="E124" s="149" t="s">
        <v>33</v>
      </c>
      <c r="F124" s="70">
        <v>0</v>
      </c>
      <c r="G124" s="31"/>
      <c r="H124" s="32"/>
      <c r="I124" s="31"/>
      <c r="J124" s="32"/>
      <c r="K124" s="31"/>
      <c r="L124" s="32"/>
      <c r="M124" s="31"/>
      <c r="N124" s="32"/>
      <c r="O124" s="177"/>
    </row>
    <row r="125" spans="1:15" ht="25.5">
      <c r="A125" s="170"/>
      <c r="B125" s="223"/>
      <c r="C125" s="175"/>
      <c r="D125" s="283"/>
      <c r="E125" s="16" t="s">
        <v>34</v>
      </c>
      <c r="F125" s="70">
        <v>29.31</v>
      </c>
      <c r="G125" s="30">
        <v>6.4849899999999998</v>
      </c>
      <c r="H125" s="30">
        <f>G125/F125*100</f>
        <v>22.125520300238826</v>
      </c>
      <c r="I125" s="30">
        <f>G125+6.9662</f>
        <v>13.45119</v>
      </c>
      <c r="J125" s="30">
        <f>I125/F125*100</f>
        <v>45.892835209825996</v>
      </c>
      <c r="K125" s="30">
        <f>I125+6.64767</f>
        <v>20.098860000000002</v>
      </c>
      <c r="L125" s="30">
        <f>K125/F125*100</f>
        <v>68.573387922210856</v>
      </c>
      <c r="M125" s="30"/>
      <c r="N125" s="30"/>
      <c r="O125" s="177"/>
    </row>
    <row r="126" spans="1:15" ht="25.5">
      <c r="A126" s="170"/>
      <c r="B126" s="249"/>
      <c r="C126" s="175"/>
      <c r="D126" s="283"/>
      <c r="E126" s="150" t="s">
        <v>35</v>
      </c>
      <c r="F126" s="83">
        <v>0</v>
      </c>
      <c r="G126" s="61"/>
      <c r="H126" s="43"/>
      <c r="I126" s="61"/>
      <c r="J126" s="43"/>
      <c r="K126" s="61"/>
      <c r="L126" s="43"/>
      <c r="M126" s="61"/>
      <c r="N126" s="43"/>
      <c r="O126" s="248"/>
    </row>
    <row r="127" spans="1:15" s="90" customFormat="1" ht="37.5" customHeight="1">
      <c r="A127" s="385" t="s">
        <v>281</v>
      </c>
      <c r="B127" s="237"/>
      <c r="C127" s="237"/>
      <c r="D127" s="237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8"/>
    </row>
    <row r="128" spans="1:15" s="90" customFormat="1" ht="17.25" customHeight="1">
      <c r="A128" s="385" t="s">
        <v>296</v>
      </c>
      <c r="B128" s="237"/>
      <c r="C128" s="237"/>
      <c r="D128" s="237"/>
      <c r="E128" s="237"/>
      <c r="F128" s="237"/>
      <c r="G128" s="237"/>
      <c r="H128" s="237"/>
      <c r="I128" s="237"/>
      <c r="J128" s="237"/>
      <c r="K128" s="237"/>
      <c r="L128" s="237"/>
      <c r="M128" s="237"/>
      <c r="N128" s="237"/>
      <c r="O128" s="238"/>
    </row>
    <row r="129" spans="1:15" s="90" customFormat="1" ht="18" customHeight="1">
      <c r="A129" s="385" t="s">
        <v>316</v>
      </c>
      <c r="B129" s="237"/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8"/>
    </row>
    <row r="130" spans="1:15" ht="12.75" customHeight="1">
      <c r="A130" s="207" t="s">
        <v>58</v>
      </c>
      <c r="B130" s="294" t="s">
        <v>306</v>
      </c>
      <c r="C130" s="175" t="s">
        <v>191</v>
      </c>
      <c r="D130" s="273" t="s">
        <v>319</v>
      </c>
      <c r="E130" s="64" t="s">
        <v>30</v>
      </c>
      <c r="F130" s="85">
        <f t="shared" ref="F130:N130" si="11">F132+F133+F134+F135+F136</f>
        <v>1391</v>
      </c>
      <c r="G130" s="47">
        <f t="shared" si="11"/>
        <v>0</v>
      </c>
      <c r="H130" s="47">
        <f t="shared" si="11"/>
        <v>0</v>
      </c>
      <c r="I130" s="47">
        <f t="shared" si="11"/>
        <v>0</v>
      </c>
      <c r="J130" s="47">
        <f t="shared" si="11"/>
        <v>0</v>
      </c>
      <c r="K130" s="47">
        <f t="shared" si="11"/>
        <v>1390.9770000000001</v>
      </c>
      <c r="L130" s="47">
        <f t="shared" si="11"/>
        <v>99.998346513299794</v>
      </c>
      <c r="M130" s="47">
        <f t="shared" si="11"/>
        <v>0</v>
      </c>
      <c r="N130" s="47">
        <f t="shared" si="11"/>
        <v>0</v>
      </c>
      <c r="O130" s="177" t="s">
        <v>2</v>
      </c>
    </row>
    <row r="131" spans="1:15">
      <c r="A131" s="170"/>
      <c r="B131" s="223"/>
      <c r="C131" s="175"/>
      <c r="D131" s="274"/>
      <c r="E131" s="20" t="s">
        <v>23</v>
      </c>
      <c r="F131" s="84"/>
      <c r="G131" s="39"/>
      <c r="H131" s="39"/>
      <c r="I131" s="39"/>
      <c r="J131" s="39"/>
      <c r="K131" s="39"/>
      <c r="L131" s="39"/>
      <c r="M131" s="39"/>
      <c r="N131" s="40"/>
      <c r="O131" s="177"/>
    </row>
    <row r="132" spans="1:15" ht="25.5">
      <c r="A132" s="170"/>
      <c r="B132" s="223"/>
      <c r="C132" s="175"/>
      <c r="D132" s="274"/>
      <c r="E132" s="21" t="s">
        <v>31</v>
      </c>
      <c r="F132" s="70">
        <v>0</v>
      </c>
      <c r="G132" s="48"/>
      <c r="H132" s="49"/>
      <c r="I132" s="48"/>
      <c r="J132" s="49"/>
      <c r="K132" s="48"/>
      <c r="L132" s="49"/>
      <c r="M132" s="48"/>
      <c r="N132" s="49"/>
      <c r="O132" s="177"/>
    </row>
    <row r="133" spans="1:15" ht="38.25">
      <c r="A133" s="170"/>
      <c r="B133" s="223"/>
      <c r="C133" s="175"/>
      <c r="D133" s="274"/>
      <c r="E133" s="150" t="s">
        <v>32</v>
      </c>
      <c r="F133" s="70">
        <v>0</v>
      </c>
      <c r="G133" s="48"/>
      <c r="H133" s="49"/>
      <c r="I133" s="48"/>
      <c r="J133" s="49"/>
      <c r="K133" s="48"/>
      <c r="L133" s="49"/>
      <c r="M133" s="48"/>
      <c r="N133" s="49"/>
      <c r="O133" s="177"/>
    </row>
    <row r="134" spans="1:15" ht="38.25">
      <c r="A134" s="170"/>
      <c r="B134" s="223"/>
      <c r="C134" s="175"/>
      <c r="D134" s="274"/>
      <c r="E134" s="149" t="s">
        <v>33</v>
      </c>
      <c r="F134" s="70">
        <v>0</v>
      </c>
      <c r="G134" s="31"/>
      <c r="H134" s="32"/>
      <c r="I134" s="31"/>
      <c r="J134" s="32"/>
      <c r="K134" s="31"/>
      <c r="L134" s="32"/>
      <c r="M134" s="31"/>
      <c r="N134" s="32"/>
      <c r="O134" s="177"/>
    </row>
    <row r="135" spans="1:15" ht="25.5">
      <c r="A135" s="170"/>
      <c r="B135" s="223"/>
      <c r="C135" s="175"/>
      <c r="D135" s="274"/>
      <c r="E135" s="16" t="s">
        <v>34</v>
      </c>
      <c r="F135" s="70">
        <v>1391</v>
      </c>
      <c r="G135" s="30">
        <v>0</v>
      </c>
      <c r="H135" s="30">
        <f>G135/F135*100</f>
        <v>0</v>
      </c>
      <c r="I135" s="30">
        <f>G135+0</f>
        <v>0</v>
      </c>
      <c r="J135" s="30">
        <f>I135/F135*100</f>
        <v>0</v>
      </c>
      <c r="K135" s="30">
        <f>I135+1390.977</f>
        <v>1390.9770000000001</v>
      </c>
      <c r="L135" s="30">
        <f>K135/F135*100</f>
        <v>99.998346513299794</v>
      </c>
      <c r="M135" s="30"/>
      <c r="N135" s="30"/>
      <c r="O135" s="177"/>
    </row>
    <row r="136" spans="1:15" ht="25.5">
      <c r="A136" s="170"/>
      <c r="B136" s="249"/>
      <c r="C136" s="175"/>
      <c r="D136" s="275"/>
      <c r="E136" s="150" t="s">
        <v>35</v>
      </c>
      <c r="F136" s="83">
        <v>0</v>
      </c>
      <c r="G136" s="61"/>
      <c r="H136" s="43"/>
      <c r="I136" s="61"/>
      <c r="J136" s="43"/>
      <c r="K136" s="61"/>
      <c r="L136" s="43"/>
      <c r="M136" s="61"/>
      <c r="N136" s="43"/>
      <c r="O136" s="248"/>
    </row>
    <row r="137" spans="1:15" s="90" customFormat="1" ht="17.25" customHeight="1">
      <c r="A137" s="385" t="s">
        <v>318</v>
      </c>
      <c r="B137" s="237"/>
      <c r="C137" s="237"/>
      <c r="D137" s="237"/>
      <c r="E137" s="237"/>
      <c r="F137" s="237"/>
      <c r="G137" s="237"/>
      <c r="H137" s="237"/>
      <c r="I137" s="237"/>
      <c r="J137" s="237"/>
      <c r="K137" s="237"/>
      <c r="L137" s="237"/>
      <c r="M137" s="237"/>
      <c r="N137" s="237"/>
      <c r="O137" s="238"/>
    </row>
    <row r="138" spans="1:15" ht="12.75" customHeight="1">
      <c r="A138" s="169" t="s">
        <v>138</v>
      </c>
      <c r="B138" s="187" t="s">
        <v>139</v>
      </c>
      <c r="C138" s="188"/>
      <c r="D138" s="189"/>
      <c r="E138" s="14" t="s">
        <v>30</v>
      </c>
      <c r="F138" s="70">
        <f t="shared" ref="F138:N138" si="12">F140+F141+F142+F143+F144</f>
        <v>3973.95</v>
      </c>
      <c r="G138" s="30">
        <f t="shared" si="12"/>
        <v>326.90244999999999</v>
      </c>
      <c r="H138" s="30">
        <f t="shared" si="12"/>
        <v>8.2261339473320003</v>
      </c>
      <c r="I138" s="30">
        <f t="shared" si="12"/>
        <v>799.33722</v>
      </c>
      <c r="J138" s="30">
        <f t="shared" si="12"/>
        <v>20.114425697354019</v>
      </c>
      <c r="K138" s="30">
        <f t="shared" si="12"/>
        <v>2582.1017499999998</v>
      </c>
      <c r="L138" s="30">
        <f t="shared" si="12"/>
        <v>64.975697983115026</v>
      </c>
      <c r="M138" s="30">
        <f t="shared" si="12"/>
        <v>0</v>
      </c>
      <c r="N138" s="30">
        <f t="shared" si="12"/>
        <v>0</v>
      </c>
      <c r="O138" s="196"/>
    </row>
    <row r="139" spans="1:15" ht="21" customHeight="1">
      <c r="A139" s="170"/>
      <c r="B139" s="190"/>
      <c r="C139" s="191"/>
      <c r="D139" s="192"/>
      <c r="E139" s="15" t="s">
        <v>23</v>
      </c>
      <c r="F139" s="82"/>
      <c r="G139" s="38"/>
      <c r="H139" s="38"/>
      <c r="I139" s="38"/>
      <c r="J139" s="38"/>
      <c r="K139" s="38"/>
      <c r="L139" s="38"/>
      <c r="M139" s="38"/>
      <c r="N139" s="38"/>
      <c r="O139" s="197"/>
    </row>
    <row r="140" spans="1:15" ht="25.5">
      <c r="A140" s="170"/>
      <c r="B140" s="190"/>
      <c r="C140" s="191"/>
      <c r="D140" s="192"/>
      <c r="E140" s="16" t="s">
        <v>31</v>
      </c>
      <c r="F140" s="70">
        <v>0</v>
      </c>
      <c r="G140" s="30"/>
      <c r="H140" s="30"/>
      <c r="I140" s="30"/>
      <c r="J140" s="30"/>
      <c r="K140" s="30"/>
      <c r="L140" s="30"/>
      <c r="M140" s="30"/>
      <c r="N140" s="30"/>
      <c r="O140" s="197"/>
    </row>
    <row r="141" spans="1:15" ht="38.25">
      <c r="A141" s="170"/>
      <c r="B141" s="190"/>
      <c r="C141" s="191"/>
      <c r="D141" s="192"/>
      <c r="E141" s="17" t="s">
        <v>32</v>
      </c>
      <c r="F141" s="70">
        <v>0</v>
      </c>
      <c r="G141" s="30"/>
      <c r="H141" s="30"/>
      <c r="I141" s="30"/>
      <c r="J141" s="30"/>
      <c r="K141" s="30"/>
      <c r="L141" s="30"/>
      <c r="M141" s="30"/>
      <c r="N141" s="30"/>
      <c r="O141" s="197"/>
    </row>
    <row r="142" spans="1:15" ht="44.25" customHeight="1">
      <c r="A142" s="170"/>
      <c r="B142" s="190"/>
      <c r="C142" s="191"/>
      <c r="D142" s="192"/>
      <c r="E142" s="18" t="s">
        <v>33</v>
      </c>
      <c r="F142" s="70">
        <v>0</v>
      </c>
      <c r="G142" s="30"/>
      <c r="H142" s="30"/>
      <c r="I142" s="30"/>
      <c r="J142" s="30"/>
      <c r="K142" s="30"/>
      <c r="L142" s="30"/>
      <c r="M142" s="30"/>
      <c r="N142" s="30"/>
      <c r="O142" s="197"/>
    </row>
    <row r="143" spans="1:15" ht="25.5">
      <c r="A143" s="170"/>
      <c r="B143" s="190"/>
      <c r="C143" s="191"/>
      <c r="D143" s="192"/>
      <c r="E143" s="16" t="s">
        <v>34</v>
      </c>
      <c r="F143" s="70">
        <f>F150</f>
        <v>3973.95</v>
      </c>
      <c r="G143" s="58">
        <f>G150</f>
        <v>326.90244999999999</v>
      </c>
      <c r="H143" s="58">
        <f>G143/F143*100</f>
        <v>8.2261339473320003</v>
      </c>
      <c r="I143" s="58">
        <f>I150</f>
        <v>799.33722</v>
      </c>
      <c r="J143" s="58">
        <f>I143/F143*100</f>
        <v>20.114425697354019</v>
      </c>
      <c r="K143" s="58">
        <f>K150</f>
        <v>2582.1017499999998</v>
      </c>
      <c r="L143" s="58">
        <f>K143/F143*100</f>
        <v>64.975697983115026</v>
      </c>
      <c r="M143" s="58"/>
      <c r="N143" s="58"/>
      <c r="O143" s="197"/>
    </row>
    <row r="144" spans="1:15" ht="30" customHeight="1">
      <c r="A144" s="186"/>
      <c r="B144" s="193"/>
      <c r="C144" s="194"/>
      <c r="D144" s="195"/>
      <c r="E144" s="18" t="s">
        <v>35</v>
      </c>
      <c r="F144" s="70">
        <v>0</v>
      </c>
      <c r="G144" s="30"/>
      <c r="H144" s="30"/>
      <c r="I144" s="30"/>
      <c r="J144" s="30"/>
      <c r="K144" s="30"/>
      <c r="L144" s="30"/>
      <c r="M144" s="30"/>
      <c r="N144" s="30"/>
      <c r="O144" s="198"/>
    </row>
    <row r="145" spans="1:15" ht="12.75" customHeight="1">
      <c r="A145" s="169" t="s">
        <v>141</v>
      </c>
      <c r="B145" s="222" t="s">
        <v>145</v>
      </c>
      <c r="C145" s="174" t="s">
        <v>82</v>
      </c>
      <c r="D145" s="273" t="s">
        <v>312</v>
      </c>
      <c r="E145" s="22" t="s">
        <v>30</v>
      </c>
      <c r="F145" s="85">
        <f t="shared" ref="F145:N145" si="13">F147+F148+F149+F150+F151</f>
        <v>3973.95</v>
      </c>
      <c r="G145" s="47">
        <f t="shared" si="13"/>
        <v>326.90244999999999</v>
      </c>
      <c r="H145" s="47">
        <f t="shared" si="13"/>
        <v>8.2261339473320003</v>
      </c>
      <c r="I145" s="47">
        <f t="shared" si="13"/>
        <v>799.33722</v>
      </c>
      <c r="J145" s="47">
        <f t="shared" si="13"/>
        <v>20.114425697354019</v>
      </c>
      <c r="K145" s="47">
        <f t="shared" si="13"/>
        <v>2582.1017499999998</v>
      </c>
      <c r="L145" s="47">
        <f t="shared" si="13"/>
        <v>64.975697983115026</v>
      </c>
      <c r="M145" s="47">
        <f t="shared" si="13"/>
        <v>0</v>
      </c>
      <c r="N145" s="47">
        <f t="shared" si="13"/>
        <v>0</v>
      </c>
      <c r="O145" s="210"/>
    </row>
    <row r="146" spans="1:15">
      <c r="A146" s="170"/>
      <c r="B146" s="223"/>
      <c r="C146" s="175"/>
      <c r="D146" s="274"/>
      <c r="E146" s="20" t="s">
        <v>23</v>
      </c>
      <c r="F146" s="84"/>
      <c r="G146" s="39"/>
      <c r="H146" s="39"/>
      <c r="I146" s="39"/>
      <c r="J146" s="39"/>
      <c r="K146" s="39"/>
      <c r="L146" s="39"/>
      <c r="M146" s="39"/>
      <c r="N146" s="40"/>
      <c r="O146" s="210"/>
    </row>
    <row r="147" spans="1:15" ht="25.5">
      <c r="A147" s="170"/>
      <c r="B147" s="223"/>
      <c r="C147" s="175"/>
      <c r="D147" s="274"/>
      <c r="E147" s="21" t="s">
        <v>31</v>
      </c>
      <c r="F147" s="70">
        <v>0</v>
      </c>
      <c r="G147" s="48"/>
      <c r="H147" s="49"/>
      <c r="I147" s="48"/>
      <c r="J147" s="49"/>
      <c r="K147" s="48"/>
      <c r="L147" s="49"/>
      <c r="M147" s="48"/>
      <c r="N147" s="49"/>
      <c r="O147" s="210"/>
    </row>
    <row r="148" spans="1:15" ht="38.25">
      <c r="A148" s="170"/>
      <c r="B148" s="223"/>
      <c r="C148" s="175"/>
      <c r="D148" s="274"/>
      <c r="E148" s="150" t="s">
        <v>32</v>
      </c>
      <c r="F148" s="70">
        <v>0</v>
      </c>
      <c r="G148" s="48"/>
      <c r="H148" s="49"/>
      <c r="I148" s="48"/>
      <c r="J148" s="49"/>
      <c r="K148" s="48"/>
      <c r="L148" s="49"/>
      <c r="M148" s="48"/>
      <c r="N148" s="49"/>
      <c r="O148" s="210"/>
    </row>
    <row r="149" spans="1:15" ht="38.25">
      <c r="A149" s="170"/>
      <c r="B149" s="223"/>
      <c r="C149" s="175"/>
      <c r="D149" s="274"/>
      <c r="E149" s="149" t="s">
        <v>33</v>
      </c>
      <c r="F149" s="70">
        <v>0</v>
      </c>
      <c r="G149" s="31"/>
      <c r="H149" s="32"/>
      <c r="I149" s="31"/>
      <c r="J149" s="32"/>
      <c r="K149" s="31"/>
      <c r="L149" s="32"/>
      <c r="M149" s="31"/>
      <c r="N149" s="32"/>
      <c r="O149" s="210"/>
    </row>
    <row r="150" spans="1:15" ht="25.5">
      <c r="A150" s="170"/>
      <c r="B150" s="223"/>
      <c r="C150" s="175"/>
      <c r="D150" s="274"/>
      <c r="E150" s="16" t="s">
        <v>34</v>
      </c>
      <c r="F150" s="70">
        <v>3973.95</v>
      </c>
      <c r="G150" s="30">
        <v>326.90244999999999</v>
      </c>
      <c r="H150" s="59">
        <f>G150/F150*100</f>
        <v>8.2261339473320003</v>
      </c>
      <c r="I150" s="30">
        <f>G150+472.43477</f>
        <v>799.33722</v>
      </c>
      <c r="J150" s="59">
        <f>I150/F150*100</f>
        <v>20.114425697354019</v>
      </c>
      <c r="K150" s="30">
        <f>I150+1782.76453</f>
        <v>2582.1017499999998</v>
      </c>
      <c r="L150" s="59">
        <f>K150/F150*100</f>
        <v>64.975697983115026</v>
      </c>
      <c r="M150" s="70"/>
      <c r="N150" s="30"/>
      <c r="O150" s="210"/>
    </row>
    <row r="151" spans="1:15" ht="69" customHeight="1">
      <c r="A151" s="170"/>
      <c r="B151" s="249"/>
      <c r="C151" s="175"/>
      <c r="D151" s="274"/>
      <c r="E151" s="150" t="s">
        <v>35</v>
      </c>
      <c r="F151" s="83">
        <v>0</v>
      </c>
      <c r="G151" s="61"/>
      <c r="H151" s="43"/>
      <c r="I151" s="61"/>
      <c r="J151" s="43"/>
      <c r="K151" s="61"/>
      <c r="L151" s="43"/>
      <c r="M151" s="61"/>
      <c r="N151" s="43"/>
      <c r="O151" s="211"/>
    </row>
    <row r="152" spans="1:15" ht="40.5" customHeight="1">
      <c r="A152" s="386" t="s">
        <v>282</v>
      </c>
      <c r="B152" s="387"/>
      <c r="C152" s="387"/>
      <c r="D152" s="387"/>
      <c r="E152" s="387"/>
      <c r="F152" s="387"/>
      <c r="G152" s="387"/>
      <c r="H152" s="387"/>
      <c r="I152" s="387"/>
      <c r="J152" s="387"/>
      <c r="K152" s="387"/>
      <c r="L152" s="387"/>
      <c r="M152" s="387"/>
      <c r="N152" s="387"/>
      <c r="O152" s="388"/>
    </row>
    <row r="153" spans="1:15" ht="27.75" customHeight="1">
      <c r="A153" s="327" t="s">
        <v>283</v>
      </c>
      <c r="B153" s="380"/>
      <c r="C153" s="380"/>
      <c r="D153" s="380"/>
      <c r="E153" s="380"/>
      <c r="F153" s="380"/>
      <c r="G153" s="380"/>
      <c r="H153" s="380"/>
      <c r="I153" s="380"/>
      <c r="J153" s="380"/>
      <c r="K153" s="380"/>
      <c r="L153" s="380"/>
      <c r="M153" s="380"/>
      <c r="N153" s="380"/>
      <c r="O153" s="381"/>
    </row>
    <row r="154" spans="1:15" ht="27" customHeight="1">
      <c r="A154" s="377" t="s">
        <v>284</v>
      </c>
      <c r="B154" s="378"/>
      <c r="C154" s="378"/>
      <c r="D154" s="378"/>
      <c r="E154" s="378"/>
      <c r="F154" s="378"/>
      <c r="G154" s="378"/>
      <c r="H154" s="378"/>
      <c r="I154" s="378"/>
      <c r="J154" s="378"/>
      <c r="K154" s="378"/>
      <c r="L154" s="378"/>
      <c r="M154" s="378"/>
      <c r="N154" s="378"/>
      <c r="O154" s="379"/>
    </row>
    <row r="155" spans="1:15" ht="40.5" customHeight="1">
      <c r="A155" s="386" t="s">
        <v>282</v>
      </c>
      <c r="B155" s="387"/>
      <c r="C155" s="387"/>
      <c r="D155" s="387"/>
      <c r="E155" s="387"/>
      <c r="F155" s="387"/>
      <c r="G155" s="387"/>
      <c r="H155" s="387"/>
      <c r="I155" s="387"/>
      <c r="J155" s="387"/>
      <c r="K155" s="387"/>
      <c r="L155" s="387"/>
      <c r="M155" s="387"/>
      <c r="N155" s="387"/>
      <c r="O155" s="388"/>
    </row>
    <row r="156" spans="1:15" ht="27.75" customHeight="1">
      <c r="A156" s="327" t="s">
        <v>283</v>
      </c>
      <c r="B156" s="380"/>
      <c r="C156" s="380"/>
      <c r="D156" s="380"/>
      <c r="E156" s="380"/>
      <c r="F156" s="380"/>
      <c r="G156" s="380"/>
      <c r="H156" s="380"/>
      <c r="I156" s="380"/>
      <c r="J156" s="380"/>
      <c r="K156" s="380"/>
      <c r="L156" s="380"/>
      <c r="M156" s="380"/>
      <c r="N156" s="380"/>
      <c r="O156" s="381"/>
    </row>
    <row r="157" spans="1:15" ht="27" customHeight="1">
      <c r="A157" s="377" t="s">
        <v>302</v>
      </c>
      <c r="B157" s="378"/>
      <c r="C157" s="378"/>
      <c r="D157" s="378"/>
      <c r="E157" s="378"/>
      <c r="F157" s="378"/>
      <c r="G157" s="378"/>
      <c r="H157" s="378"/>
      <c r="I157" s="378"/>
      <c r="J157" s="378"/>
      <c r="K157" s="378"/>
      <c r="L157" s="378"/>
      <c r="M157" s="378"/>
      <c r="N157" s="378"/>
      <c r="O157" s="379"/>
    </row>
    <row r="158" spans="1:15" s="160" customFormat="1" ht="40.5" customHeight="1">
      <c r="A158" s="327" t="s">
        <v>321</v>
      </c>
      <c r="B158" s="328"/>
      <c r="C158" s="328"/>
      <c r="D158" s="328"/>
      <c r="E158" s="328"/>
      <c r="F158" s="328"/>
      <c r="G158" s="328"/>
      <c r="H158" s="328"/>
      <c r="I158" s="328"/>
      <c r="J158" s="328"/>
      <c r="K158" s="328"/>
      <c r="L158" s="328"/>
      <c r="M158" s="328"/>
      <c r="N158" s="328"/>
      <c r="O158" s="329"/>
    </row>
    <row r="159" spans="1:15" s="161" customFormat="1" ht="27.75" customHeight="1">
      <c r="A159" s="327" t="s">
        <v>322</v>
      </c>
      <c r="B159" s="380"/>
      <c r="C159" s="380"/>
      <c r="D159" s="380"/>
      <c r="E159" s="380"/>
      <c r="F159" s="380"/>
      <c r="G159" s="380"/>
      <c r="H159" s="380"/>
      <c r="I159" s="380"/>
      <c r="J159" s="380"/>
      <c r="K159" s="380"/>
      <c r="L159" s="380"/>
      <c r="M159" s="380"/>
      <c r="N159" s="380"/>
      <c r="O159" s="381"/>
    </row>
    <row r="160" spans="1:15" s="162" customFormat="1" ht="27" customHeight="1">
      <c r="A160" s="377" t="s">
        <v>320</v>
      </c>
      <c r="B160" s="378"/>
      <c r="C160" s="378"/>
      <c r="D160" s="378"/>
      <c r="E160" s="378"/>
      <c r="F160" s="378"/>
      <c r="G160" s="378"/>
      <c r="H160" s="378"/>
      <c r="I160" s="378"/>
      <c r="J160" s="378"/>
      <c r="K160" s="378"/>
      <c r="L160" s="378"/>
      <c r="M160" s="378"/>
      <c r="N160" s="378"/>
      <c r="O160" s="379"/>
    </row>
    <row r="161" spans="1:15" ht="21" customHeight="1">
      <c r="A161" s="207" t="s">
        <v>150</v>
      </c>
      <c r="B161" s="389" t="s">
        <v>151</v>
      </c>
      <c r="C161" s="390"/>
      <c r="D161" s="192"/>
      <c r="E161" s="96" t="s">
        <v>30</v>
      </c>
      <c r="F161" s="97">
        <f t="shared" ref="F161:N161" si="14">F163+F164+F165+F166+F167</f>
        <v>3369.05</v>
      </c>
      <c r="G161" s="98">
        <f t="shared" si="14"/>
        <v>336.90501</v>
      </c>
      <c r="H161" s="98">
        <f t="shared" si="14"/>
        <v>10.000000296819579</v>
      </c>
      <c r="I161" s="98">
        <f t="shared" si="14"/>
        <v>3369.05006</v>
      </c>
      <c r="J161" s="98">
        <f t="shared" si="14"/>
        <v>100.00000178091746</v>
      </c>
      <c r="K161" s="98">
        <f t="shared" si="14"/>
        <v>3369.05006</v>
      </c>
      <c r="L161" s="98">
        <f t="shared" si="14"/>
        <v>100.00000178091746</v>
      </c>
      <c r="M161" s="98">
        <f t="shared" si="14"/>
        <v>0</v>
      </c>
      <c r="N161" s="98">
        <f t="shared" si="14"/>
        <v>0</v>
      </c>
      <c r="O161" s="197"/>
    </row>
    <row r="162" spans="1:15">
      <c r="A162" s="170"/>
      <c r="B162" s="190"/>
      <c r="C162" s="191"/>
      <c r="D162" s="192"/>
      <c r="E162" s="15" t="s">
        <v>23</v>
      </c>
      <c r="F162" s="82"/>
      <c r="G162" s="38"/>
      <c r="H162" s="38"/>
      <c r="I162" s="38"/>
      <c r="J162" s="38"/>
      <c r="K162" s="38"/>
      <c r="L162" s="38"/>
      <c r="M162" s="38"/>
      <c r="N162" s="38"/>
      <c r="O162" s="197"/>
    </row>
    <row r="163" spans="1:15" ht="25.5">
      <c r="A163" s="170"/>
      <c r="B163" s="190"/>
      <c r="C163" s="191"/>
      <c r="D163" s="192"/>
      <c r="E163" s="16" t="s">
        <v>31</v>
      </c>
      <c r="F163" s="70">
        <v>0</v>
      </c>
      <c r="G163" s="30"/>
      <c r="H163" s="30"/>
      <c r="I163" s="30"/>
      <c r="J163" s="30"/>
      <c r="K163" s="30"/>
      <c r="L163" s="30"/>
      <c r="M163" s="30"/>
      <c r="N163" s="30"/>
      <c r="O163" s="197"/>
    </row>
    <row r="164" spans="1:15" ht="44.25" customHeight="1">
      <c r="A164" s="170"/>
      <c r="B164" s="190"/>
      <c r="C164" s="191"/>
      <c r="D164" s="192"/>
      <c r="E164" s="17" t="s">
        <v>32</v>
      </c>
      <c r="F164" s="70">
        <v>0</v>
      </c>
      <c r="G164" s="30"/>
      <c r="H164" s="30"/>
      <c r="I164" s="30"/>
      <c r="J164" s="30"/>
      <c r="K164" s="30"/>
      <c r="L164" s="30"/>
      <c r="M164" s="30"/>
      <c r="N164" s="30"/>
      <c r="O164" s="197"/>
    </row>
    <row r="165" spans="1:15" ht="38.25">
      <c r="A165" s="170"/>
      <c r="B165" s="190"/>
      <c r="C165" s="191"/>
      <c r="D165" s="192"/>
      <c r="E165" s="18" t="s">
        <v>33</v>
      </c>
      <c r="F165" s="70">
        <v>0</v>
      </c>
      <c r="G165" s="30"/>
      <c r="H165" s="30"/>
      <c r="I165" s="30"/>
      <c r="J165" s="30"/>
      <c r="K165" s="30"/>
      <c r="L165" s="30"/>
      <c r="M165" s="30"/>
      <c r="N165" s="30"/>
      <c r="O165" s="197"/>
    </row>
    <row r="166" spans="1:15" ht="30" customHeight="1">
      <c r="A166" s="170"/>
      <c r="B166" s="190"/>
      <c r="C166" s="191"/>
      <c r="D166" s="192"/>
      <c r="E166" s="16" t="s">
        <v>34</v>
      </c>
      <c r="F166" s="70">
        <f>F173</f>
        <v>3369.05</v>
      </c>
      <c r="G166" s="58">
        <f>G173</f>
        <v>336.90501</v>
      </c>
      <c r="H166" s="58">
        <f>G166/F166*100</f>
        <v>10.000000296819579</v>
      </c>
      <c r="I166" s="58">
        <f>I173</f>
        <v>3369.05006</v>
      </c>
      <c r="J166" s="58">
        <f>I166/F166*100</f>
        <v>100.00000178091746</v>
      </c>
      <c r="K166" s="58">
        <f>K173</f>
        <v>3369.05006</v>
      </c>
      <c r="L166" s="58">
        <f>K166/F166*100</f>
        <v>100.00000178091746</v>
      </c>
      <c r="M166" s="58"/>
      <c r="N166" s="58"/>
      <c r="O166" s="197"/>
    </row>
    <row r="167" spans="1:15" ht="12.75" customHeight="1">
      <c r="A167" s="186"/>
      <c r="B167" s="193"/>
      <c r="C167" s="194"/>
      <c r="D167" s="195"/>
      <c r="E167" s="18" t="s">
        <v>35</v>
      </c>
      <c r="F167" s="70">
        <v>0</v>
      </c>
      <c r="G167" s="30"/>
      <c r="H167" s="30"/>
      <c r="I167" s="30"/>
      <c r="J167" s="30"/>
      <c r="K167" s="30"/>
      <c r="L167" s="30"/>
      <c r="M167" s="30"/>
      <c r="N167" s="30"/>
      <c r="O167" s="198"/>
    </row>
    <row r="168" spans="1:15" ht="12.75" customHeight="1">
      <c r="A168" s="207" t="s">
        <v>255</v>
      </c>
      <c r="B168" s="222" t="s">
        <v>256</v>
      </c>
      <c r="C168" s="174" t="s">
        <v>82</v>
      </c>
      <c r="D168" s="174" t="s">
        <v>323</v>
      </c>
      <c r="E168" s="22" t="s">
        <v>30</v>
      </c>
      <c r="F168" s="85">
        <f t="shared" ref="F168:N168" si="15">F170+F171+F172+F173+F174</f>
        <v>3369.05</v>
      </c>
      <c r="G168" s="47">
        <f t="shared" si="15"/>
        <v>336.90501</v>
      </c>
      <c r="H168" s="47">
        <f t="shared" si="15"/>
        <v>10.000000296819579</v>
      </c>
      <c r="I168" s="47">
        <f t="shared" si="15"/>
        <v>3369.05006</v>
      </c>
      <c r="J168" s="47">
        <f t="shared" si="15"/>
        <v>100.00000178091746</v>
      </c>
      <c r="K168" s="47">
        <f t="shared" si="15"/>
        <v>3369.05006</v>
      </c>
      <c r="L168" s="47">
        <f t="shared" si="15"/>
        <v>100.00000178091746</v>
      </c>
      <c r="M168" s="47">
        <f t="shared" si="15"/>
        <v>0</v>
      </c>
      <c r="N168" s="47">
        <f t="shared" si="15"/>
        <v>0</v>
      </c>
      <c r="O168" s="340"/>
    </row>
    <row r="169" spans="1:15">
      <c r="A169" s="207"/>
      <c r="B169" s="223"/>
      <c r="C169" s="175"/>
      <c r="D169" s="175"/>
      <c r="E169" s="20" t="s">
        <v>23</v>
      </c>
      <c r="F169" s="84"/>
      <c r="G169" s="39"/>
      <c r="H169" s="39"/>
      <c r="I169" s="39"/>
      <c r="J169" s="39"/>
      <c r="K169" s="39"/>
      <c r="L169" s="39"/>
      <c r="M169" s="39"/>
      <c r="N169" s="40"/>
      <c r="O169" s="340"/>
    </row>
    <row r="170" spans="1:15" ht="25.5">
      <c r="A170" s="207"/>
      <c r="B170" s="223"/>
      <c r="C170" s="175"/>
      <c r="D170" s="175"/>
      <c r="E170" s="21" t="s">
        <v>31</v>
      </c>
      <c r="F170" s="70">
        <v>0</v>
      </c>
      <c r="G170" s="48"/>
      <c r="H170" s="49"/>
      <c r="I170" s="48"/>
      <c r="J170" s="49"/>
      <c r="K170" s="48"/>
      <c r="L170" s="49"/>
      <c r="M170" s="48"/>
      <c r="N170" s="49"/>
      <c r="O170" s="340"/>
    </row>
    <row r="171" spans="1:15" ht="38.25">
      <c r="A171" s="207"/>
      <c r="B171" s="223"/>
      <c r="C171" s="175"/>
      <c r="D171" s="175"/>
      <c r="E171" s="150" t="s">
        <v>32</v>
      </c>
      <c r="F171" s="70">
        <v>0</v>
      </c>
      <c r="G171" s="48"/>
      <c r="H171" s="49"/>
      <c r="I171" s="48"/>
      <c r="J171" s="49"/>
      <c r="K171" s="48"/>
      <c r="L171" s="49"/>
      <c r="M171" s="48"/>
      <c r="N171" s="49"/>
      <c r="O171" s="340"/>
    </row>
    <row r="172" spans="1:15" ht="38.25">
      <c r="A172" s="207"/>
      <c r="B172" s="223"/>
      <c r="C172" s="175"/>
      <c r="D172" s="175"/>
      <c r="E172" s="149" t="s">
        <v>33</v>
      </c>
      <c r="F172" s="70">
        <v>0</v>
      </c>
      <c r="G172" s="31"/>
      <c r="H172" s="32"/>
      <c r="I172" s="31"/>
      <c r="J172" s="32"/>
      <c r="K172" s="31"/>
      <c r="L172" s="32"/>
      <c r="M172" s="31"/>
      <c r="N172" s="32"/>
      <c r="O172" s="340"/>
    </row>
    <row r="173" spans="1:15" ht="25.5">
      <c r="A173" s="207"/>
      <c r="B173" s="223"/>
      <c r="C173" s="175"/>
      <c r="D173" s="175"/>
      <c r="E173" s="21" t="s">
        <v>34</v>
      </c>
      <c r="F173" s="70">
        <v>3369.05</v>
      </c>
      <c r="G173" s="30">
        <v>336.90501</v>
      </c>
      <c r="H173" s="30">
        <f>G173/F173*100</f>
        <v>10.000000296819579</v>
      </c>
      <c r="I173" s="30">
        <f>G173+3032.14505</f>
        <v>3369.05006</v>
      </c>
      <c r="J173" s="30">
        <f>I173/F173*100</f>
        <v>100.00000178091746</v>
      </c>
      <c r="K173" s="30">
        <f>I173+0</f>
        <v>3369.05006</v>
      </c>
      <c r="L173" s="30">
        <f>K173/F173*100</f>
        <v>100.00000178091746</v>
      </c>
      <c r="M173" s="30"/>
      <c r="N173" s="70"/>
      <c r="O173" s="340"/>
    </row>
    <row r="174" spans="1:15" s="89" customFormat="1" ht="30" customHeight="1">
      <c r="A174" s="335"/>
      <c r="B174" s="223"/>
      <c r="C174" s="175"/>
      <c r="D174" s="215"/>
      <c r="E174" s="149" t="s">
        <v>35</v>
      </c>
      <c r="F174" s="70">
        <v>0</v>
      </c>
      <c r="G174" s="35"/>
      <c r="H174" s="37"/>
      <c r="I174" s="35"/>
      <c r="J174" s="37"/>
      <c r="K174" s="35"/>
      <c r="L174" s="37"/>
      <c r="M174" s="35"/>
      <c r="N174" s="37"/>
      <c r="O174" s="341"/>
    </row>
    <row r="175" spans="1:15" ht="27.75" customHeight="1">
      <c r="A175" s="342" t="s">
        <v>286</v>
      </c>
      <c r="B175" s="343"/>
      <c r="C175" s="343"/>
      <c r="D175" s="343"/>
      <c r="E175" s="343"/>
      <c r="F175" s="343"/>
      <c r="G175" s="343"/>
      <c r="H175" s="343"/>
      <c r="I175" s="343"/>
      <c r="J175" s="343"/>
      <c r="K175" s="343"/>
      <c r="L175" s="343"/>
      <c r="M175" s="343"/>
      <c r="N175" s="343"/>
      <c r="O175" s="344"/>
    </row>
    <row r="176" spans="1:15" ht="27.75" customHeight="1">
      <c r="A176" s="342" t="s">
        <v>300</v>
      </c>
      <c r="B176" s="343"/>
      <c r="C176" s="343"/>
      <c r="D176" s="343"/>
      <c r="E176" s="343"/>
      <c r="F176" s="343"/>
      <c r="G176" s="343"/>
      <c r="H176" s="343"/>
      <c r="I176" s="343"/>
      <c r="J176" s="343"/>
      <c r="K176" s="343"/>
      <c r="L176" s="343"/>
      <c r="M176" s="343"/>
      <c r="N176" s="343"/>
      <c r="O176" s="344"/>
    </row>
    <row r="177" spans="1:34" ht="38.25">
      <c r="A177" s="279" t="s">
        <v>69</v>
      </c>
      <c r="B177" s="279"/>
      <c r="C177" s="258"/>
      <c r="D177" s="279"/>
      <c r="E177" s="19" t="s">
        <v>167</v>
      </c>
      <c r="F177" s="85">
        <f t="shared" ref="F177:N177" si="16">F179+F180+F181+F182+F183</f>
        <v>13574.759999999998</v>
      </c>
      <c r="G177" s="47">
        <f t="shared" si="16"/>
        <v>1837.86088</v>
      </c>
      <c r="H177" s="47">
        <f t="shared" si="16"/>
        <v>13.538809378582018</v>
      </c>
      <c r="I177" s="47">
        <f t="shared" si="16"/>
        <v>6145.2542300000005</v>
      </c>
      <c r="J177" s="47">
        <f t="shared" si="16"/>
        <v>45.2697081200699</v>
      </c>
      <c r="K177" s="47">
        <f t="shared" si="16"/>
        <v>10162.88831</v>
      </c>
      <c r="L177" s="47">
        <f t="shared" si="16"/>
        <v>74.866062530755613</v>
      </c>
      <c r="M177" s="47">
        <f t="shared" si="16"/>
        <v>0</v>
      </c>
      <c r="N177" s="47">
        <f t="shared" si="16"/>
        <v>0</v>
      </c>
      <c r="O177" s="281"/>
    </row>
    <row r="178" spans="1:34">
      <c r="A178" s="279"/>
      <c r="B178" s="279"/>
      <c r="C178" s="261"/>
      <c r="D178" s="279"/>
      <c r="E178" s="20" t="s">
        <v>23</v>
      </c>
      <c r="F178" s="84"/>
      <c r="G178" s="39"/>
      <c r="H178" s="39"/>
      <c r="I178" s="39"/>
      <c r="J178" s="39"/>
      <c r="K178" s="39"/>
      <c r="L178" s="39"/>
      <c r="M178" s="39"/>
      <c r="N178" s="40"/>
      <c r="O178" s="281"/>
    </row>
    <row r="179" spans="1:34" ht="25.5">
      <c r="A179" s="279"/>
      <c r="B179" s="279"/>
      <c r="C179" s="261"/>
      <c r="D179" s="279"/>
      <c r="E179" s="21" t="s">
        <v>31</v>
      </c>
      <c r="F179" s="70">
        <f>F106+F122+F170</f>
        <v>0</v>
      </c>
      <c r="G179" s="31"/>
      <c r="H179" s="32"/>
      <c r="I179" s="31"/>
      <c r="J179" s="32"/>
      <c r="K179" s="31"/>
      <c r="L179" s="32"/>
      <c r="M179" s="31"/>
      <c r="N179" s="32"/>
      <c r="O179" s="281"/>
    </row>
    <row r="180" spans="1:34" ht="38.25">
      <c r="A180" s="279"/>
      <c r="B180" s="279"/>
      <c r="C180" s="261"/>
      <c r="D180" s="279"/>
      <c r="E180" s="150" t="s">
        <v>32</v>
      </c>
      <c r="F180" s="70">
        <f>F107+F123+F171</f>
        <v>0</v>
      </c>
      <c r="G180" s="30"/>
      <c r="H180" s="30"/>
      <c r="I180" s="30"/>
      <c r="J180" s="30"/>
      <c r="K180" s="30"/>
      <c r="L180" s="30"/>
      <c r="M180" s="30"/>
      <c r="N180" s="30"/>
      <c r="O180" s="281"/>
    </row>
    <row r="181" spans="1:34" ht="38.25">
      <c r="A181" s="279"/>
      <c r="B181" s="279"/>
      <c r="C181" s="261"/>
      <c r="D181" s="279"/>
      <c r="E181" s="149" t="s">
        <v>33</v>
      </c>
      <c r="F181" s="70">
        <f>F108+F124+F172</f>
        <v>0</v>
      </c>
      <c r="G181" s="35"/>
      <c r="H181" s="37"/>
      <c r="I181" s="35"/>
      <c r="J181" s="37"/>
      <c r="K181" s="35"/>
      <c r="L181" s="37"/>
      <c r="M181" s="35"/>
      <c r="N181" s="37"/>
      <c r="O181" s="281"/>
    </row>
    <row r="182" spans="1:34" ht="25.5">
      <c r="A182" s="279"/>
      <c r="B182" s="279"/>
      <c r="C182" s="261"/>
      <c r="D182" s="279"/>
      <c r="E182" s="21" t="s">
        <v>34</v>
      </c>
      <c r="F182" s="70">
        <f>F102+F143+F166</f>
        <v>13574.759999999998</v>
      </c>
      <c r="G182" s="30">
        <f>G102+G143+G166</f>
        <v>1837.86088</v>
      </c>
      <c r="H182" s="30">
        <f>G182/F182*100</f>
        <v>13.538809378582018</v>
      </c>
      <c r="I182" s="30">
        <f>I102+I143+I166</f>
        <v>6145.2542300000005</v>
      </c>
      <c r="J182" s="30">
        <f>I182/F182*100</f>
        <v>45.2697081200699</v>
      </c>
      <c r="K182" s="30">
        <f>K102+K143+K166</f>
        <v>10162.88831</v>
      </c>
      <c r="L182" s="30">
        <f>K182/F182*100</f>
        <v>74.866062530755613</v>
      </c>
      <c r="M182" s="30"/>
      <c r="N182" s="30"/>
      <c r="O182" s="281"/>
    </row>
    <row r="183" spans="1:34" ht="25.5" customHeight="1">
      <c r="A183" s="280"/>
      <c r="B183" s="280"/>
      <c r="C183" s="261"/>
      <c r="D183" s="280"/>
      <c r="E183" s="150" t="s">
        <v>35</v>
      </c>
      <c r="F183" s="70">
        <f>F110+F126+F174</f>
        <v>0</v>
      </c>
      <c r="G183" s="41"/>
      <c r="H183" s="43"/>
      <c r="I183" s="41"/>
      <c r="J183" s="43"/>
      <c r="K183" s="41"/>
      <c r="L183" s="43"/>
      <c r="M183" s="41"/>
      <c r="N183" s="43"/>
      <c r="O183" s="281"/>
    </row>
    <row r="184" spans="1:34" ht="25.5">
      <c r="A184" s="365" t="s">
        <v>41</v>
      </c>
      <c r="B184" s="366"/>
      <c r="C184" s="366"/>
      <c r="D184" s="367"/>
      <c r="E184" s="23" t="s">
        <v>42</v>
      </c>
      <c r="F184" s="86">
        <f t="shared" ref="F184:N184" si="17">SUM(F186:F190)</f>
        <v>15121.879999999997</v>
      </c>
      <c r="G184" s="51">
        <f t="shared" si="17"/>
        <v>1943.86088</v>
      </c>
      <c r="H184" s="51">
        <f t="shared" si="17"/>
        <v>12.85462442500536</v>
      </c>
      <c r="I184" s="51">
        <f t="shared" si="17"/>
        <v>6441.0142100000003</v>
      </c>
      <c r="J184" s="51">
        <f t="shared" si="17"/>
        <v>42.594004250794221</v>
      </c>
      <c r="K184" s="51">
        <f t="shared" si="17"/>
        <v>10468.495290000001</v>
      </c>
      <c r="L184" s="51">
        <f t="shared" si="17"/>
        <v>69.227472311643808</v>
      </c>
      <c r="M184" s="51">
        <f t="shared" si="17"/>
        <v>0</v>
      </c>
      <c r="N184" s="51">
        <f t="shared" si="17"/>
        <v>0</v>
      </c>
      <c r="O184" s="374"/>
    </row>
    <row r="185" spans="1:34">
      <c r="A185" s="368"/>
      <c r="B185" s="369"/>
      <c r="C185" s="369"/>
      <c r="D185" s="370"/>
      <c r="E185" s="20" t="s">
        <v>23</v>
      </c>
      <c r="F185" s="84"/>
      <c r="G185" s="39"/>
      <c r="H185" s="40"/>
      <c r="I185" s="39"/>
      <c r="J185" s="39"/>
      <c r="K185" s="39"/>
      <c r="L185" s="39"/>
      <c r="M185" s="39"/>
      <c r="N185" s="40"/>
      <c r="O185" s="375"/>
    </row>
    <row r="186" spans="1:34" ht="48.75" customHeight="1">
      <c r="A186" s="368"/>
      <c r="B186" s="369"/>
      <c r="C186" s="369"/>
      <c r="D186" s="370"/>
      <c r="E186" s="21" t="s">
        <v>31</v>
      </c>
      <c r="F186" s="70">
        <f>F65+F90+F179</f>
        <v>0</v>
      </c>
      <c r="G186" s="35"/>
      <c r="H186" s="37"/>
      <c r="I186" s="35"/>
      <c r="J186" s="37"/>
      <c r="K186" s="35"/>
      <c r="L186" s="37"/>
      <c r="M186" s="35"/>
      <c r="N186" s="37"/>
      <c r="O186" s="374"/>
    </row>
    <row r="187" spans="1:34" ht="38.25">
      <c r="A187" s="368"/>
      <c r="B187" s="369"/>
      <c r="C187" s="369"/>
      <c r="D187" s="370"/>
      <c r="E187" s="149" t="s">
        <v>32</v>
      </c>
      <c r="F187" s="70">
        <f>F66+F91+F180</f>
        <v>0</v>
      </c>
      <c r="G187" s="36"/>
      <c r="H187" s="37"/>
      <c r="I187" s="36"/>
      <c r="J187" s="37"/>
      <c r="K187" s="36"/>
      <c r="L187" s="37"/>
      <c r="M187" s="36"/>
      <c r="N187" s="37"/>
      <c r="O187" s="374"/>
    </row>
    <row r="188" spans="1:34" ht="38.25">
      <c r="A188" s="368"/>
      <c r="B188" s="369"/>
      <c r="C188" s="369"/>
      <c r="D188" s="370"/>
      <c r="E188" s="149" t="s">
        <v>33</v>
      </c>
      <c r="F188" s="70">
        <f>F67+F92+F181</f>
        <v>0</v>
      </c>
      <c r="G188" s="36"/>
      <c r="H188" s="37"/>
      <c r="I188" s="36"/>
      <c r="J188" s="37"/>
      <c r="K188" s="36"/>
      <c r="L188" s="37"/>
      <c r="M188" s="36"/>
      <c r="N188" s="37"/>
      <c r="O188" s="374"/>
    </row>
    <row r="189" spans="1:34" ht="25.5">
      <c r="A189" s="368"/>
      <c r="B189" s="369"/>
      <c r="C189" s="369"/>
      <c r="D189" s="370"/>
      <c r="E189" s="21" t="s">
        <v>34</v>
      </c>
      <c r="F189" s="70">
        <f>F68+F93+F182</f>
        <v>15121.879999999997</v>
      </c>
      <c r="G189" s="30">
        <f>G68+G93+G182</f>
        <v>1943.86088</v>
      </c>
      <c r="H189" s="30">
        <f>G189/F189*100</f>
        <v>12.85462442500536</v>
      </c>
      <c r="I189" s="30">
        <f>I68+I93+I182</f>
        <v>6441.0142100000003</v>
      </c>
      <c r="J189" s="30">
        <f>I189/F189*100</f>
        <v>42.594004250794221</v>
      </c>
      <c r="K189" s="30">
        <f>K68+K93+K182</f>
        <v>10468.495290000001</v>
      </c>
      <c r="L189" s="30">
        <f>K189/F189*100</f>
        <v>69.227472311643808</v>
      </c>
      <c r="M189" s="30"/>
      <c r="N189" s="30"/>
      <c r="O189" s="374"/>
    </row>
    <row r="190" spans="1:34" ht="25.5">
      <c r="A190" s="371"/>
      <c r="B190" s="372"/>
      <c r="C190" s="372"/>
      <c r="D190" s="373"/>
      <c r="E190" s="149" t="s">
        <v>35</v>
      </c>
      <c r="F190" s="70">
        <f>F69+F94+F183</f>
        <v>0</v>
      </c>
      <c r="G190" s="36"/>
      <c r="H190" s="37"/>
      <c r="I190" s="36"/>
      <c r="J190" s="37"/>
      <c r="K190" s="36"/>
      <c r="L190" s="37"/>
      <c r="M190" s="36"/>
      <c r="N190" s="37"/>
      <c r="O190" s="374"/>
    </row>
    <row r="192" spans="1:34" s="57" customFormat="1" ht="15.75" customHeight="1">
      <c r="A192"/>
      <c r="B192"/>
      <c r="C192"/>
      <c r="D192"/>
      <c r="E192"/>
      <c r="F192" s="74"/>
      <c r="G192"/>
      <c r="H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</row>
    <row r="193" spans="1:34" s="57" customFormat="1" ht="15.75">
      <c r="A193" s="163" t="s">
        <v>43</v>
      </c>
      <c r="B193" s="345"/>
      <c r="C193" s="25" t="s">
        <v>70</v>
      </c>
      <c r="D193" s="26"/>
      <c r="E193" s="27"/>
      <c r="F193" s="87"/>
      <c r="G193" s="28"/>
      <c r="H193" s="28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</row>
    <row r="194" spans="1:34" s="57" customFormat="1" ht="46.5" customHeight="1">
      <c r="A194" s="28"/>
      <c r="B194" s="28"/>
      <c r="C194" s="5" t="s">
        <v>44</v>
      </c>
      <c r="D194" s="28"/>
      <c r="E194" s="28"/>
      <c r="F194" s="88"/>
      <c r="G194" s="28"/>
      <c r="H194" s="28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</row>
    <row r="195" spans="1:34" s="57" customFormat="1" ht="15.75">
      <c r="A195" s="163" t="s">
        <v>45</v>
      </c>
      <c r="B195" s="345"/>
      <c r="C195" s="346" t="s">
        <v>71</v>
      </c>
      <c r="D195" s="346"/>
      <c r="E195" s="330"/>
      <c r="F195" s="347" t="s">
        <v>70</v>
      </c>
      <c r="G195" s="348"/>
      <c r="H195" s="28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</row>
    <row r="196" spans="1:34" s="57" customFormat="1" ht="15.75">
      <c r="A196" s="28"/>
      <c r="B196" s="28"/>
      <c r="C196" s="5" t="s">
        <v>88</v>
      </c>
      <c r="D196" s="28"/>
      <c r="E196" s="28"/>
      <c r="F196" s="88"/>
      <c r="G196" s="28"/>
      <c r="H196" s="28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</row>
    <row r="197" spans="1:34" s="57" customFormat="1" ht="15.75">
      <c r="A197" s="28"/>
      <c r="B197" s="28"/>
      <c r="C197" s="5"/>
      <c r="D197" s="28"/>
      <c r="E197" s="28"/>
      <c r="F197" s="88"/>
      <c r="G197" s="28"/>
      <c r="H197" s="28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</row>
    <row r="198" spans="1:34" s="57" customFormat="1" ht="15.75">
      <c r="A198" s="5"/>
      <c r="B198" s="5" t="s">
        <v>46</v>
      </c>
      <c r="C198" s="25" t="s">
        <v>72</v>
      </c>
      <c r="D198" s="25"/>
      <c r="E198" s="5"/>
      <c r="F198" s="76"/>
      <c r="G198" s="5"/>
      <c r="H198" s="2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</row>
    <row r="199" spans="1:34" s="57" customFormat="1" ht="15.75" customHeight="1">
      <c r="A199" s="5"/>
      <c r="B199" s="5"/>
      <c r="C199" s="5"/>
      <c r="D199" s="5"/>
      <c r="E199" s="5"/>
      <c r="F199" s="76"/>
      <c r="G199" s="5"/>
      <c r="H199" s="28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</row>
    <row r="200" spans="1:34" s="57" customFormat="1" ht="15.75">
      <c r="A200" s="163" t="s">
        <v>87</v>
      </c>
      <c r="B200" s="163"/>
      <c r="C200" s="163"/>
      <c r="D200" s="25" t="s">
        <v>73</v>
      </c>
      <c r="E200" s="29"/>
      <c r="F200" s="76"/>
      <c r="G200" s="5"/>
      <c r="H200" s="28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</row>
    <row r="201" spans="1:34" s="57" customFormat="1" ht="15.75">
      <c r="A201" s="163"/>
      <c r="B201" s="163"/>
      <c r="C201" s="163"/>
      <c r="D201" s="5" t="s">
        <v>89</v>
      </c>
      <c r="E201" s="5"/>
      <c r="F201" s="76"/>
      <c r="G201" s="5"/>
      <c r="H201" s="28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</row>
    <row r="202" spans="1:34" ht="15.75">
      <c r="A202" s="5"/>
      <c r="B202" s="5"/>
      <c r="C202" s="5"/>
      <c r="D202" s="5"/>
      <c r="E202" s="5"/>
      <c r="F202" s="76"/>
      <c r="G202" s="5"/>
      <c r="H202" s="28"/>
    </row>
  </sheetData>
  <mergeCells count="135">
    <mergeCell ref="A200:C201"/>
    <mergeCell ref="A184:D190"/>
    <mergeCell ref="O184:O190"/>
    <mergeCell ref="A193:B193"/>
    <mergeCell ref="A195:B195"/>
    <mergeCell ref="C195:E195"/>
    <mergeCell ref="F195:G195"/>
    <mergeCell ref="A175:O175"/>
    <mergeCell ref="A176:O176"/>
    <mergeCell ref="A177:B183"/>
    <mergeCell ref="C177:C183"/>
    <mergeCell ref="D177:D183"/>
    <mergeCell ref="O177:O183"/>
    <mergeCell ref="A161:A167"/>
    <mergeCell ref="B161:D167"/>
    <mergeCell ref="O161:O167"/>
    <mergeCell ref="A168:A174"/>
    <mergeCell ref="B168:B174"/>
    <mergeCell ref="C168:C174"/>
    <mergeCell ref="D168:D174"/>
    <mergeCell ref="O168:O174"/>
    <mergeCell ref="A152:O152"/>
    <mergeCell ref="A153:O153"/>
    <mergeCell ref="A154:O154"/>
    <mergeCell ref="A158:O158"/>
    <mergeCell ref="A159:O159"/>
    <mergeCell ref="A160:O160"/>
    <mergeCell ref="A137:O137"/>
    <mergeCell ref="A138:A144"/>
    <mergeCell ref="B138:D144"/>
    <mergeCell ref="O138:O144"/>
    <mergeCell ref="A145:A151"/>
    <mergeCell ref="B145:B151"/>
    <mergeCell ref="C145:C151"/>
    <mergeCell ref="D145:D151"/>
    <mergeCell ref="O145:O151"/>
    <mergeCell ref="A129:O129"/>
    <mergeCell ref="A130:A136"/>
    <mergeCell ref="B130:B136"/>
    <mergeCell ref="C130:C136"/>
    <mergeCell ref="D130:D136"/>
    <mergeCell ref="O130:O136"/>
    <mergeCell ref="A120:A126"/>
    <mergeCell ref="B120:B126"/>
    <mergeCell ref="C120:C126"/>
    <mergeCell ref="D120:D126"/>
    <mergeCell ref="O120:O126"/>
    <mergeCell ref="A127:O127"/>
    <mergeCell ref="A111:O111"/>
    <mergeCell ref="A112:O112"/>
    <mergeCell ref="A113:O113"/>
    <mergeCell ref="A114:O114"/>
    <mergeCell ref="A115:O115"/>
    <mergeCell ref="A119:O119"/>
    <mergeCell ref="A96:O96"/>
    <mergeCell ref="A97:A103"/>
    <mergeCell ref="B97:D103"/>
    <mergeCell ref="O97:O103"/>
    <mergeCell ref="A104:A110"/>
    <mergeCell ref="B104:B110"/>
    <mergeCell ref="C104:C110"/>
    <mergeCell ref="D104:D110"/>
    <mergeCell ref="O104:O110"/>
    <mergeCell ref="A87:O87"/>
    <mergeCell ref="A88:B94"/>
    <mergeCell ref="C88:C94"/>
    <mergeCell ref="D88:D94"/>
    <mergeCell ref="O88:O94"/>
    <mergeCell ref="A95:O95"/>
    <mergeCell ref="A79:A85"/>
    <mergeCell ref="B79:B85"/>
    <mergeCell ref="C79:C85"/>
    <mergeCell ref="D79:D85"/>
    <mergeCell ref="O79:O85"/>
    <mergeCell ref="A86:O86"/>
    <mergeCell ref="O63:O69"/>
    <mergeCell ref="A70:O70"/>
    <mergeCell ref="A71:O71"/>
    <mergeCell ref="A72:A78"/>
    <mergeCell ref="B72:D78"/>
    <mergeCell ref="O72:O78"/>
    <mergeCell ref="A54:O54"/>
    <mergeCell ref="A55:A61"/>
    <mergeCell ref="B55:B61"/>
    <mergeCell ref="C55:C61"/>
    <mergeCell ref="D55:D61"/>
    <mergeCell ref="O55:O61"/>
    <mergeCell ref="A27:A33"/>
    <mergeCell ref="B27:B33"/>
    <mergeCell ref="C27:C33"/>
    <mergeCell ref="D27:D33"/>
    <mergeCell ref="O27:O33"/>
    <mergeCell ref="A34:O34"/>
    <mergeCell ref="M14:N15"/>
    <mergeCell ref="O14:O16"/>
    <mergeCell ref="A17:O17"/>
    <mergeCell ref="A18:O18"/>
    <mergeCell ref="A19:O19"/>
    <mergeCell ref="A20:A26"/>
    <mergeCell ref="B20:D26"/>
    <mergeCell ref="O20:O26"/>
    <mergeCell ref="B10:N10"/>
    <mergeCell ref="P10:AH10"/>
    <mergeCell ref="A14:A16"/>
    <mergeCell ref="B14:B16"/>
    <mergeCell ref="C14:D15"/>
    <mergeCell ref="E14:E16"/>
    <mergeCell ref="F14:F16"/>
    <mergeCell ref="G14:H15"/>
    <mergeCell ref="I14:J15"/>
    <mergeCell ref="K14:L15"/>
    <mergeCell ref="A35:O35"/>
    <mergeCell ref="A45:O45"/>
    <mergeCell ref="A116:O116"/>
    <mergeCell ref="A117:O117"/>
    <mergeCell ref="A118:O118"/>
    <mergeCell ref="A128:O128"/>
    <mergeCell ref="A155:O155"/>
    <mergeCell ref="A156:O156"/>
    <mergeCell ref="A157:O157"/>
    <mergeCell ref="A44:O44"/>
    <mergeCell ref="A46:O46"/>
    <mergeCell ref="A47:A53"/>
    <mergeCell ref="B47:B53"/>
    <mergeCell ref="C47:C53"/>
    <mergeCell ref="D47:D53"/>
    <mergeCell ref="O47:O53"/>
    <mergeCell ref="A36:O36"/>
    <mergeCell ref="A37:A43"/>
    <mergeCell ref="B37:B43"/>
    <mergeCell ref="C37:C43"/>
    <mergeCell ref="D37:D43"/>
    <mergeCell ref="O37:O43"/>
    <mergeCell ref="A62:O62"/>
    <mergeCell ref="A63:D69"/>
  </mergeCells>
  <pageMargins left="0.35433070866141736" right="0.15748031496062992" top="0.55118110236220474" bottom="0.35433070866141736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Отчёт за 4 кв. 2017</vt:lpstr>
      <vt:lpstr>4 кв. 2017</vt:lpstr>
      <vt:lpstr>Отчёт за 1 кв. 2018</vt:lpstr>
      <vt:lpstr>1 кв. 2018</vt:lpstr>
      <vt:lpstr>Отчёт за 2 кв. 2018</vt:lpstr>
      <vt:lpstr>2 кв. 2018</vt:lpstr>
      <vt:lpstr>Отчёт за 3 кв. 2018 на 27.09.18</vt:lpstr>
      <vt:lpstr>3 кв. 2018 на 27.09.18</vt:lpstr>
      <vt:lpstr>Отчёт за 3 кв. 2018</vt:lpstr>
      <vt:lpstr>3 кв. 2018</vt:lpstr>
      <vt:lpstr>'Отчёт за 1 кв. 2018'!Заголовки_для_печати</vt:lpstr>
      <vt:lpstr>'Отчёт за 2 кв. 2018'!Заголовки_для_печати</vt:lpstr>
      <vt:lpstr>'Отчёт за 3 кв. 2018'!Заголовки_для_печати</vt:lpstr>
      <vt:lpstr>'Отчёт за 3 кв. 2018 на 27.09.18'!Заголовки_для_печати</vt:lpstr>
      <vt:lpstr>'Отчёт за 4 кв. 2017'!Заголовки_для_печати</vt:lpstr>
      <vt:lpstr>'Отчёт за 1 кв. 2018'!Область_печати</vt:lpstr>
      <vt:lpstr>'Отчёт за 2 кв. 2018'!Область_печати</vt:lpstr>
      <vt:lpstr>'Отчёт за 3 кв. 2018'!Область_печати</vt:lpstr>
      <vt:lpstr>'Отчёт за 3 кв. 2018 на 27.09.18'!Область_печати</vt:lpstr>
      <vt:lpstr>'Отчёт за 4 кв. 2017'!Область_печати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Работник</cp:lastModifiedBy>
  <cp:lastPrinted>2018-10-15T12:37:59Z</cp:lastPrinted>
  <dcterms:created xsi:type="dcterms:W3CDTF">1996-10-08T23:32:33Z</dcterms:created>
  <dcterms:modified xsi:type="dcterms:W3CDTF">2018-10-15T13:04:35Z</dcterms:modified>
</cp:coreProperties>
</file>