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370" yWindow="120" windowWidth="18555" windowHeight="10755" activeTab="1"/>
  </bookViews>
  <sheets>
    <sheet name="деньги" sheetId="3" r:id="rId1"/>
    <sheet name="на 31.12.2016 Отчет " sheetId="1" r:id="rId2"/>
  </sheets>
  <definedNames>
    <definedName name="_xlnm.Print_Titles" localSheetId="1">'на 31.12.2016 Отчет '!$13:$15</definedName>
    <definedName name="_xlnm.Print_Area" localSheetId="1">'на 31.12.2016 Отчет '!$A$1:$O$116</definedName>
  </definedNames>
  <calcPr calcId="145621"/>
</workbook>
</file>

<file path=xl/calcChain.xml><?xml version="1.0" encoding="utf-8"?>
<calcChain xmlns="http://schemas.openxmlformats.org/spreadsheetml/2006/main">
  <c r="H70" i="1" l="1"/>
  <c r="J70" i="1"/>
  <c r="L70" i="1"/>
  <c r="N70" i="1"/>
  <c r="N67" i="1"/>
  <c r="L67" i="1"/>
  <c r="J67" i="1"/>
  <c r="H67" i="1"/>
  <c r="N59" i="1"/>
  <c r="L59" i="1"/>
  <c r="J59" i="1"/>
  <c r="H59" i="1"/>
  <c r="N56" i="1"/>
  <c r="L56" i="1"/>
  <c r="J56" i="1"/>
  <c r="H56" i="1"/>
  <c r="N51" i="1"/>
  <c r="L51" i="1"/>
  <c r="J51" i="1"/>
  <c r="H51" i="1"/>
  <c r="M51" i="1"/>
  <c r="K51" i="1"/>
  <c r="I51" i="1"/>
  <c r="G51" i="1"/>
  <c r="F51" i="1"/>
  <c r="N48" i="1"/>
  <c r="L48" i="1"/>
  <c r="J48" i="1"/>
  <c r="H48" i="1"/>
  <c r="N46" i="1"/>
  <c r="L46" i="1"/>
  <c r="J46" i="1"/>
  <c r="H46" i="1"/>
  <c r="N43" i="1"/>
  <c r="L43" i="1"/>
  <c r="J43" i="1"/>
  <c r="H43" i="1"/>
  <c r="I43" i="1"/>
  <c r="K43" i="1"/>
  <c r="M43" i="1"/>
  <c r="F103" i="1" l="1"/>
  <c r="F105" i="1"/>
  <c r="G70" i="1"/>
  <c r="I72" i="1"/>
  <c r="G72" i="1"/>
  <c r="F70" i="1"/>
  <c r="F72" i="1"/>
  <c r="M95" i="1"/>
  <c r="K95" i="1"/>
  <c r="I95" i="1"/>
  <c r="K97" i="1"/>
  <c r="I97" i="1"/>
  <c r="G95" i="1"/>
  <c r="G92" i="1" s="1"/>
  <c r="G97" i="1"/>
  <c r="F95" i="1"/>
  <c r="F97" i="1"/>
  <c r="K64" i="1"/>
  <c r="L64" i="1" s="1"/>
  <c r="J64" i="1"/>
  <c r="H64" i="1"/>
  <c r="F59" i="1"/>
  <c r="G84" i="1"/>
  <c r="M89" i="1"/>
  <c r="N89" i="1" s="1"/>
  <c r="N87" i="1"/>
  <c r="L89" i="1"/>
  <c r="J89" i="1"/>
  <c r="H89" i="1"/>
  <c r="F84" i="1"/>
  <c r="K84" i="1"/>
  <c r="I84" i="1"/>
  <c r="E15" i="3"/>
  <c r="D14" i="3"/>
  <c r="F18" i="3"/>
  <c r="D18" i="3"/>
  <c r="Q18" i="3"/>
  <c r="O18" i="3"/>
  <c r="P18" i="3"/>
  <c r="E18" i="3"/>
  <c r="G18" i="3"/>
  <c r="H18" i="3"/>
  <c r="I18" i="3"/>
  <c r="J18" i="3"/>
  <c r="K18" i="3"/>
  <c r="L18" i="3"/>
  <c r="M18" i="3"/>
  <c r="N18" i="3"/>
  <c r="K56" i="1"/>
  <c r="M56" i="1" s="1"/>
  <c r="F102" i="1" l="1"/>
  <c r="I104" i="1"/>
  <c r="F104" i="1"/>
  <c r="G104" i="1"/>
  <c r="G102" i="1"/>
  <c r="H102" i="1" s="1"/>
  <c r="H104" i="1"/>
  <c r="H84" i="1"/>
  <c r="F92" i="1"/>
  <c r="J97" i="1"/>
  <c r="N95" i="1"/>
  <c r="L97" i="1"/>
  <c r="L84" i="1"/>
  <c r="M64" i="1"/>
  <c r="J84" i="1"/>
  <c r="M84" i="1"/>
  <c r="M97" i="1"/>
  <c r="N97" i="1" s="1"/>
  <c r="I70" i="1"/>
  <c r="I102" i="1" s="1"/>
  <c r="J102" i="1" s="1"/>
  <c r="I59" i="1"/>
  <c r="G59" i="1"/>
  <c r="L95" i="1"/>
  <c r="H92" i="1"/>
  <c r="H95" i="1"/>
  <c r="J95" i="1"/>
  <c r="H97" i="1"/>
  <c r="K59" i="1"/>
  <c r="R18" i="3"/>
  <c r="K46" i="1"/>
  <c r="K70" i="1" s="1"/>
  <c r="K102" i="1" s="1"/>
  <c r="L102" i="1" s="1"/>
  <c r="K48" i="1"/>
  <c r="K72" i="1" s="1"/>
  <c r="K104" i="1" s="1"/>
  <c r="L104" i="1" s="1"/>
  <c r="J104" i="1" l="1"/>
  <c r="F99" i="1"/>
  <c r="M92" i="1"/>
  <c r="N92" i="1" s="1"/>
  <c r="N84" i="1"/>
  <c r="M59" i="1"/>
  <c r="N64" i="1"/>
  <c r="M48" i="1"/>
  <c r="M46" i="1"/>
  <c r="M70" i="1" l="1"/>
  <c r="M102" i="1" s="1"/>
  <c r="N102" i="1" s="1"/>
  <c r="M72" i="1"/>
  <c r="M104" i="1" s="1"/>
  <c r="N104" i="1" s="1"/>
  <c r="E25" i="3"/>
  <c r="F25" i="3"/>
  <c r="I25" i="3"/>
  <c r="F67" i="1"/>
  <c r="M99" i="1" l="1"/>
  <c r="G67" i="1"/>
  <c r="A25" i="3"/>
  <c r="B25" i="3"/>
  <c r="C25" i="3"/>
  <c r="D25" i="3"/>
  <c r="G25" i="3"/>
  <c r="H25" i="3"/>
  <c r="J25" i="3"/>
  <c r="M25" i="3" l="1"/>
  <c r="K76" i="1" l="1"/>
  <c r="K92" i="1" s="1"/>
  <c r="L92" i="1" s="1"/>
  <c r="I76" i="1"/>
  <c r="I92" i="1" s="1"/>
  <c r="J92" i="1" s="1"/>
  <c r="C48" i="3" l="1"/>
  <c r="F66" i="3"/>
  <c r="G66" i="3"/>
  <c r="H66" i="3"/>
  <c r="I66" i="3"/>
  <c r="E66" i="3"/>
  <c r="D66" i="3"/>
  <c r="C66" i="3"/>
  <c r="M66" i="3" l="1"/>
  <c r="E39" i="3"/>
  <c r="F39" i="3"/>
  <c r="G39" i="3"/>
  <c r="H39" i="3"/>
  <c r="I39" i="3"/>
  <c r="D39" i="3"/>
  <c r="H72" i="1"/>
  <c r="I67" i="1" l="1"/>
  <c r="J72" i="1"/>
  <c r="K39" i="3"/>
  <c r="F43" i="1"/>
  <c r="K67" i="1" l="1"/>
  <c r="L72" i="1"/>
  <c r="M19" i="1"/>
  <c r="M27" i="1"/>
  <c r="M35" i="1"/>
  <c r="G43" i="1"/>
  <c r="G35" i="1"/>
  <c r="H35" i="1"/>
  <c r="I35" i="1"/>
  <c r="J35" i="1"/>
  <c r="K35" i="1"/>
  <c r="L35" i="1"/>
  <c r="N35" i="1"/>
  <c r="F35" i="1"/>
  <c r="G27" i="1"/>
  <c r="H27" i="1"/>
  <c r="I27" i="1"/>
  <c r="J27" i="1"/>
  <c r="K27" i="1"/>
  <c r="L27" i="1"/>
  <c r="N27" i="1"/>
  <c r="F27" i="1"/>
  <c r="G19" i="1"/>
  <c r="H19" i="1"/>
  <c r="I19" i="1"/>
  <c r="J19" i="1"/>
  <c r="K19" i="1"/>
  <c r="L19" i="1"/>
  <c r="N19" i="1"/>
  <c r="F19" i="1"/>
  <c r="C35" i="3"/>
  <c r="C36" i="3" s="1"/>
  <c r="C37" i="3" s="1"/>
  <c r="F32" i="3"/>
  <c r="D96" i="3"/>
  <c r="E96" i="3"/>
  <c r="C92" i="3"/>
  <c r="C96" i="3" s="1"/>
  <c r="F96" i="3" s="1"/>
  <c r="I99" i="1" l="1"/>
  <c r="N99" i="1"/>
  <c r="K99" i="1"/>
  <c r="G99" i="1"/>
  <c r="M67" i="1"/>
  <c r="N72" i="1"/>
  <c r="H99" i="1" l="1"/>
  <c r="L99" i="1"/>
  <c r="J99" i="1"/>
</calcChain>
</file>

<file path=xl/sharedStrings.xml><?xml version="1.0" encoding="utf-8"?>
<sst xmlns="http://schemas.openxmlformats.org/spreadsheetml/2006/main" count="183" uniqueCount="90">
  <si>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</si>
  <si>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</si>
  <si>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</si>
  <si>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</si>
  <si>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</si>
  <si>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</si>
  <si>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</si>
  <si>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</si>
  <si>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</si>
  <si>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</si>
  <si>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</si>
  <si>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</si>
  <si>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</si>
  <si>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</si>
  <si>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</si>
  <si>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</si>
  <si>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программе</t>
  </si>
  <si>
    <t>Всего по программе:</t>
  </si>
  <si>
    <t xml:space="preserve">Руководитель программы: </t>
  </si>
  <si>
    <t>в очередном году муниципальной программы</t>
  </si>
  <si>
    <t>Ответственный исполнитель:  Ковпака Д.И.</t>
  </si>
  <si>
    <t xml:space="preserve"> Январь - декабрь 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</si>
  <si>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</si>
  <si>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</si>
  <si>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</si>
  <si>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</si>
  <si>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</si>
  <si>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</si>
  <si>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1.1</t>
  </si>
  <si>
    <t>2.1</t>
  </si>
  <si>
    <t>Без финансирования.</t>
  </si>
  <si>
    <t>Программа утверждена постановлением администрации городского поселения Новоаганск от 16.11.2018 № 485</t>
  </si>
  <si>
    <t>1.2.</t>
  </si>
  <si>
    <t>1.3.</t>
  </si>
  <si>
    <t>1.1.</t>
  </si>
  <si>
    <t xml:space="preserve"> Содержание народной дружи-ны, в том числе стимулирование участников об-щественных формирований в сфере охраны общественного порядка (показа-тель 1.1;1.3)
</t>
  </si>
  <si>
    <t>1.5.</t>
  </si>
  <si>
    <t>1.4.</t>
  </si>
  <si>
    <t>1.6.</t>
  </si>
  <si>
    <t>1.8</t>
  </si>
  <si>
    <t>1.9</t>
  </si>
  <si>
    <t>1.3</t>
  </si>
  <si>
    <t>1.4</t>
  </si>
  <si>
    <t>1.5</t>
  </si>
  <si>
    <t>1.6</t>
  </si>
  <si>
    <t>1.7</t>
  </si>
  <si>
    <t>Исполнено на 01.04.2019</t>
  </si>
  <si>
    <t>Исполнено на 01.07.2019</t>
  </si>
  <si>
    <t>Исполнено на  01.10.2019</t>
  </si>
  <si>
    <t>Создание условий деятельности народных дружин (показатель 1.1;1.3)</t>
  </si>
  <si>
    <t>Наименование подпрограммы №1: Создание и совершенствование условий для профилактики и обеспечения общественного порядка</t>
  </si>
  <si>
    <t>Цель:«Совершенствование системы социальной профилактики правонарушений, повышение уровня правовой грамотности для формирования право-сознания жителей городского поселения Новоаганск»</t>
  </si>
  <si>
    <t>Задача №1: Профилактика правонарушений в общественных местах, в том числе с участием граждан.</t>
  </si>
  <si>
    <t>Наименование подпрограммы №2:  Формирование законопослушного поведения участников дорожного движения</t>
  </si>
  <si>
    <t>Задача №2: Профилактика правонарушений в сфере безопасности дорожного движения.</t>
  </si>
  <si>
    <t>Обеспечение мероприятий по пропагандистской работе, в том числе в трудовых коллективах, по культуре вождения, выявления и мини-мизации количества так называемых «опасных водителей», «лихачей», лю-бителей «агрес-сивной езды» (Проведение се-минаров, круг-лых столов, ин-формирование через СМИ) (по-казатель 2.1)</t>
  </si>
  <si>
    <t>округ</t>
  </si>
  <si>
    <t>Новоаганск</t>
  </si>
  <si>
    <t xml:space="preserve">  (Ф.И.О.)                                             (подпись)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</si>
  <si>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</si>
  <si>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t>Начальник службы по делам ГО,ЧС и ПБ</t>
  </si>
  <si>
    <t>Д.И. Ковпака     51-033</t>
  </si>
  <si>
    <t xml:space="preserve">                                                                                 (должность)               (подпись)                (Ф.И.О.)               (номер телефона)</t>
  </si>
  <si>
    <t>Начальник отдела экономики</t>
  </si>
  <si>
    <t>Л.Г.Мальцева</t>
  </si>
  <si>
    <t>2.2</t>
  </si>
  <si>
    <t>электроэнергия</t>
  </si>
  <si>
    <t>(в редакции  07.11.2019 _№422)</t>
  </si>
  <si>
    <t>Объемы финансирования всего на 2019 год, тыс. руб.</t>
  </si>
  <si>
    <t>Кредиторская задолженность на сумму 38000 руб МК №0090 от 26.03.18 с ИП "Парилов А.А.. Договор на демонтаж,перенос и монтаж оптоволоконной линии  МК7 от 26.03.19, сумма 110 580руб. Оплата мероприятия   в рамках муниципальному контракта №1555 от 19.12.18 с ООО "СкИВ. Договор на электоромонтажные работы по переподключению системы с ИП Парилов на сумму 78000 руб. Договор на электоромонтажные работы по переносу видеокамеры АПК "Безопасны город" с ИП Парилов на сумму 8500 руб. Поставка и монтаж видеосервера МК 1925 от 10.09.19 сумма 20000 руб.</t>
  </si>
  <si>
    <t>Техническое обслуживание АПК «Безопасный город» на территории поселения (показатель 1.2)</t>
  </si>
  <si>
    <t>Проведение семинаров, круглых столов для представителей общественных организаций, специалистов, занимающихся профилактикой правонарушений (показатель 1.1;1.3)</t>
  </si>
  <si>
    <t>Проведение мероприятий профилактической направленности (рейды, патрули-рование и др.) с участием общественных формирований в сфере охраны общественного порядка (показатель 1.1;1.3)</t>
  </si>
  <si>
    <t xml:space="preserve">Привлечение населения городского поселения Новоаганск различных возрастных и социальных групп к участию в деятельности общественных формирований в сфере охраны общественного порядка:
народных дружин;
родительских патрулей и т.д. (показатель 1.1;1.3)
</t>
  </si>
  <si>
    <t>Ежегодно проводится работа по привлечению населения к деятельности народной дружины, родительского патруля. Сформирована народная дружина  с количеством участников 19 человек. В родительском патрулировании  за отчётный период приняло участие 17 человек.</t>
  </si>
  <si>
    <t>Проведены выплаты  членам Народной дружины по итогам дежурств  за 2019 год.</t>
  </si>
  <si>
    <t>Проведены выплаты  членам Народной дружины по итогам дежурств  в 4 квартале 2019 года. Страхование от несчастных случаев, договор с АО "ГСК"Югория"  на сумму 19 000руб.</t>
  </si>
  <si>
    <t>Оплата мероприятия   в рамках муниципального контракта 0018/В-2019 от 04.02.19 с АО "ЮТЭК-НВр"  за потребляемую электроэнергию видеокамерами  АПК "Безопасный город", согласно  показаниям. Поставка и монтаж видеосервера МК 1925 от 10.09.19, сумма 300 000 руб.</t>
  </si>
  <si>
    <t xml:space="preserve">Члены народной дружины учавствуют  в обеспечении общественного порядка, на следующих всех массовых мероприятиях 2019 года: Рождественские концерты, праздник «Крещение господне», концерты, посвященные  23 февраля и 8 марта, Праздник Оленевода-Охотника, Пасха, 1 и 9 мая, День поселка, последние звонки, День детства, 12 июня День России, выпускные в школах, Праздник обласа, 1 сентября, 4 ноября.  Также обеспечиваются еженедельные рейды и  дежурство на дискотеках в селе Варьеган и п.г.т. Новоаганск. </t>
  </si>
  <si>
    <t xml:space="preserve">Совместно с образовательными учреждениями в    2019 году проведен  2 круглых стола. </t>
  </si>
  <si>
    <t xml:space="preserve"> </t>
  </si>
  <si>
    <t>Итого по подпрограмме 1</t>
  </si>
  <si>
    <t>Итого по подпрограмме 2</t>
  </si>
  <si>
    <t>Произошла экономия денежных средств, в связи с уменьшением числености членов добровольной народной дружины</t>
  </si>
  <si>
    <t xml:space="preserve">                    на 31.12.2019 года</t>
  </si>
  <si>
    <t xml:space="preserve">                      (отчётный период)</t>
  </si>
  <si>
    <t xml:space="preserve">Отчёт о ходе реализации </t>
  </si>
  <si>
    <t xml:space="preserve">«Профилактика правонарушений в сфере общественного порядка в городском поселении Новоаганск»  </t>
  </si>
  <si>
    <t xml:space="preserve"> Обеспечение функционирования и развития систем видеонаблюдения в сфере общественного порядка
и с целью повышения безопасности дорожного движения, информирования населения
(показатель 2.2)
</t>
  </si>
  <si>
    <t xml:space="preserve">Исполнено на 31.12.2019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</si>
</sst>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00"/>
    <numFmt numFmtId="166" formatCode="#,##0.000"/>
    <numFmt numFmtId="167" formatCode="#,##0.00;[Red]\-#,##0.00;0.00"/>
    <numFmt numFmtId="168" formatCode="#,##0.00_ ;[Red]\-#,##0.00\ "/>
    <numFmt numFmtId="169" formatCode="0.00000"/>
    <numFmt numFmtId="170" formatCode="#,##0.0"/>
  </numFmts>
  <fonts count="2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8"/>
      <name val="Arial Narrow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164" fontId="5" fillId="0" borderId="0" applyFont="0" applyFill="0" applyBorder="0" applyAlignment="0" applyProtection="0"/>
    <xf numFmtId="0" fontId="17" fillId="0" borderId="0"/>
  </cellStyleXfs>
  <cellXfs count="17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Border="1" applyAlignment="1"/>
    <xf numFmtId="0" fontId="4" fillId="0" borderId="0" xfId="0" applyFont="1" applyBorder="1" applyAlignment="1"/>
    <xf numFmtId="49" fontId="8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Fill="1"/>
    <xf numFmtId="165" fontId="0" fillId="0" borderId="0" xfId="0" applyNumberFormat="1" applyFill="1"/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0" xfId="0" applyFo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" fillId="0" borderId="0" xfId="0" applyFont="1"/>
    <xf numFmtId="0" fontId="13" fillId="0" borderId="0" xfId="0" applyFont="1" applyAlignment="1"/>
    <xf numFmtId="0" fontId="13" fillId="0" borderId="0" xfId="0" applyFont="1" applyBorder="1" applyAlignment="1"/>
    <xf numFmtId="0" fontId="1" fillId="0" borderId="0" xfId="0" applyFont="1" applyBorder="1" applyAlignment="1"/>
    <xf numFmtId="0" fontId="12" fillId="0" borderId="0" xfId="0" applyFont="1" applyAlignment="1">
      <alignment horizontal="center"/>
    </xf>
    <xf numFmtId="4" fontId="15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2" fontId="9" fillId="0" borderId="0" xfId="0" applyNumberFormat="1" applyFont="1" applyFill="1"/>
    <xf numFmtId="165" fontId="9" fillId="0" borderId="0" xfId="0" applyNumberFormat="1" applyFont="1" applyFill="1"/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167" fontId="18" fillId="0" borderId="17" xfId="3" applyNumberFormat="1" applyFont="1" applyFill="1" applyBorder="1" applyAlignment="1" applyProtection="1">
      <alignment vertical="center"/>
      <protection hidden="1"/>
    </xf>
    <xf numFmtId="168" fontId="18" fillId="0" borderId="16" xfId="3" applyNumberFormat="1" applyFont="1" applyFill="1" applyBorder="1" applyAlignment="1" applyProtection="1">
      <alignment vertical="center"/>
      <protection hidden="1"/>
    </xf>
    <xf numFmtId="168" fontId="0" fillId="0" borderId="0" xfId="0" applyNumberFormat="1"/>
    <xf numFmtId="167" fontId="19" fillId="0" borderId="17" xfId="3" applyNumberFormat="1" applyFont="1" applyFill="1" applyBorder="1" applyAlignment="1" applyProtection="1">
      <alignment vertical="center"/>
      <protection hidden="1"/>
    </xf>
    <xf numFmtId="169" fontId="0" fillId="0" borderId="0" xfId="0" applyNumberFormat="1" applyFill="1"/>
    <xf numFmtId="49" fontId="8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6" xfId="0" applyFont="1" applyBorder="1"/>
    <xf numFmtId="0" fontId="22" fillId="0" borderId="6" xfId="0" applyFont="1" applyBorder="1" applyAlignment="1"/>
    <xf numFmtId="0" fontId="0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0" fillId="0" borderId="6" xfId="0" applyFont="1" applyBorder="1"/>
    <xf numFmtId="0" fontId="23" fillId="0" borderId="6" xfId="0" applyFont="1" applyBorder="1"/>
    <xf numFmtId="0" fontId="0" fillId="0" borderId="6" xfId="0" applyBorder="1"/>
    <xf numFmtId="0" fontId="24" fillId="0" borderId="18" xfId="0" applyFont="1" applyBorder="1"/>
    <xf numFmtId="0" fontId="24" fillId="0" borderId="6" xfId="0" applyFont="1" applyBorder="1"/>
    <xf numFmtId="0" fontId="24" fillId="0" borderId="0" xfId="0" applyFont="1"/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7" fontId="25" fillId="0" borderId="16" xfId="3" applyNumberFormat="1" applyFont="1" applyFill="1" applyBorder="1" applyAlignment="1" applyProtection="1">
      <alignment vertical="center"/>
      <protection hidden="1"/>
    </xf>
    <xf numFmtId="167" fontId="25" fillId="0" borderId="17" xfId="3" applyNumberFormat="1" applyFont="1" applyFill="1" applyBorder="1" applyAlignment="1" applyProtection="1">
      <alignment vertical="center"/>
      <protection hidden="1"/>
    </xf>
    <xf numFmtId="167" fontId="25" fillId="2" borderId="17" xfId="3" applyNumberFormat="1" applyFont="1" applyFill="1" applyBorder="1" applyAlignment="1" applyProtection="1">
      <alignment vertical="center"/>
      <protection hidden="1"/>
    </xf>
    <xf numFmtId="167" fontId="25" fillId="0" borderId="20" xfId="3" applyNumberFormat="1" applyFont="1" applyFill="1" applyBorder="1" applyAlignment="1" applyProtection="1">
      <alignment vertical="center"/>
      <protection hidden="1"/>
    </xf>
    <xf numFmtId="167" fontId="25" fillId="3" borderId="17" xfId="3" applyNumberFormat="1" applyFont="1" applyFill="1" applyBorder="1" applyAlignment="1" applyProtection="1">
      <alignment vertical="center"/>
      <protection hidden="1"/>
    </xf>
    <xf numFmtId="165" fontId="0" fillId="2" borderId="0" xfId="0" applyNumberFormat="1" applyFill="1"/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>
      <alignment vertical="top" wrapText="1"/>
    </xf>
    <xf numFmtId="165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/>
    </xf>
    <xf numFmtId="0" fontId="24" fillId="0" borderId="0" xfId="0" applyFont="1" applyAlignment="1">
      <alignment wrapText="1"/>
    </xf>
    <xf numFmtId="0" fontId="24" fillId="0" borderId="19" xfId="0" applyFont="1" applyBorder="1"/>
    <xf numFmtId="0" fontId="24" fillId="0" borderId="0" xfId="0" applyFont="1" applyBorder="1"/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165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11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10" xfId="2" applyNumberFormat="1" applyFont="1" applyFill="1" applyBorder="1" applyAlignment="1" applyProtection="1">
      <alignment horizontal="center" vertical="center" wrapText="1"/>
      <protection locked="0"/>
    </xf>
    <xf numFmtId="2" fontId="3" fillId="0" borderId="3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/>
    <xf numFmtId="0" fontId="21" fillId="0" borderId="0" xfId="0" applyFont="1" applyAlignment="1"/>
    <xf numFmtId="4" fontId="10" fillId="0" borderId="3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center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2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170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7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2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3" xfId="1"/>
    <cellStyle name="Обычный_tmp" xf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workbookViewId="0">
      <selection activeCell="G18" sqref="G18"/>
    </sheetView>
  </sheetViews>
  <sheetFormatPr defaultRowHeight="15" x14ac:dyDescent="0.25"/>
  <cols>
    <col min="1" max="1" width="10.140625" bestFit="1" customWidth="1"/>
    <col min="3" max="3" width="9.42578125" bestFit="1" customWidth="1"/>
    <col min="4" max="4" width="12" customWidth="1"/>
    <col min="5" max="5" width="14.5703125" customWidth="1"/>
    <col min="6" max="7" width="14.7109375" customWidth="1"/>
    <col min="8" max="8" width="17.28515625" customWidth="1"/>
    <col min="9" max="9" width="12.7109375" customWidth="1"/>
    <col min="10" max="10" width="14.5703125" customWidth="1"/>
    <col min="11" max="11" width="9.42578125" bestFit="1" customWidth="1"/>
    <col min="12" max="12" width="10.5703125" bestFit="1" customWidth="1"/>
    <col min="13" max="13" width="16.7109375" customWidth="1"/>
    <col min="14" max="14" width="10.42578125" bestFit="1" customWidth="1"/>
    <col min="17" max="17" width="11.7109375" customWidth="1"/>
    <col min="18" max="18" width="10.5703125" bestFit="1" customWidth="1"/>
  </cols>
  <sheetData>
    <row r="1" spans="1:17" s="10" customFormat="1" x14ac:dyDescent="0.25">
      <c r="A1" s="10" t="s">
        <v>34</v>
      </c>
      <c r="B1" s="10" t="s">
        <v>32</v>
      </c>
      <c r="C1" s="10" t="s">
        <v>41</v>
      </c>
      <c r="D1" s="94" t="s">
        <v>42</v>
      </c>
      <c r="E1" s="94"/>
      <c r="F1" s="10" t="s">
        <v>43</v>
      </c>
      <c r="G1" s="10" t="s">
        <v>44</v>
      </c>
      <c r="H1" s="10" t="s">
        <v>45</v>
      </c>
      <c r="I1" s="10" t="s">
        <v>39</v>
      </c>
      <c r="J1" s="10" t="s">
        <v>40</v>
      </c>
      <c r="L1" s="50" t="s">
        <v>65</v>
      </c>
      <c r="Q1" s="13" t="s">
        <v>66</v>
      </c>
    </row>
    <row r="2" spans="1:17" s="13" customFormat="1" ht="15.75" thickBot="1" x14ac:dyDescent="0.3">
      <c r="D2" s="13" t="s">
        <v>56</v>
      </c>
      <c r="E2" s="13" t="s">
        <v>57</v>
      </c>
    </row>
    <row r="3" spans="1:17" s="13" customFormat="1" x14ac:dyDescent="0.25">
      <c r="D3" s="67">
        <v>1053</v>
      </c>
      <c r="E3" s="68">
        <v>1053</v>
      </c>
      <c r="F3" s="68">
        <v>2288</v>
      </c>
      <c r="G3" s="68">
        <v>43833</v>
      </c>
      <c r="L3" s="68">
        <v>150000</v>
      </c>
      <c r="N3" s="13">
        <v>78000</v>
      </c>
      <c r="O3" s="13">
        <v>8500</v>
      </c>
    </row>
    <row r="4" spans="1:17" s="13" customFormat="1" ht="15.75" thickBot="1" x14ac:dyDescent="0.3">
      <c r="D4" s="68">
        <v>5655</v>
      </c>
      <c r="E4" s="68">
        <v>4959</v>
      </c>
      <c r="F4" s="68">
        <v>11397</v>
      </c>
      <c r="G4" s="68">
        <v>43833</v>
      </c>
      <c r="L4" s="70">
        <v>150000</v>
      </c>
      <c r="Q4" s="68">
        <v>6635.15</v>
      </c>
    </row>
    <row r="5" spans="1:17" s="13" customFormat="1" x14ac:dyDescent="0.25">
      <c r="D5" s="68">
        <v>1392</v>
      </c>
      <c r="E5" s="68">
        <v>696</v>
      </c>
      <c r="F5" s="68">
        <v>2088</v>
      </c>
      <c r="G5" s="69">
        <v>43833</v>
      </c>
      <c r="L5" s="69">
        <v>20000</v>
      </c>
      <c r="Q5" s="68">
        <v>4978.0600000000004</v>
      </c>
    </row>
    <row r="6" spans="1:17" s="13" customFormat="1" x14ac:dyDescent="0.25">
      <c r="D6" s="68">
        <v>989</v>
      </c>
      <c r="E6" s="68">
        <v>1392</v>
      </c>
      <c r="F6" s="68">
        <v>1044</v>
      </c>
      <c r="G6" s="69">
        <v>43833</v>
      </c>
      <c r="Q6" s="68">
        <v>11868.34</v>
      </c>
    </row>
    <row r="7" spans="1:17" s="13" customFormat="1" x14ac:dyDescent="0.25">
      <c r="D7" s="68">
        <v>1218</v>
      </c>
      <c r="E7" s="68">
        <v>989</v>
      </c>
      <c r="F7" s="68">
        <v>783</v>
      </c>
      <c r="Q7" s="71">
        <v>2301.79</v>
      </c>
    </row>
    <row r="8" spans="1:17" s="13" customFormat="1" x14ac:dyDescent="0.25">
      <c r="D8" s="68">
        <v>5403</v>
      </c>
      <c r="E8" s="68">
        <v>4011</v>
      </c>
      <c r="F8" s="68">
        <v>884</v>
      </c>
      <c r="Q8" s="71">
        <v>3069.1</v>
      </c>
    </row>
    <row r="9" spans="1:17" s="13" customFormat="1" x14ac:dyDescent="0.25">
      <c r="D9" s="68">
        <v>1218</v>
      </c>
      <c r="E9" s="68">
        <v>783</v>
      </c>
      <c r="F9" s="68">
        <v>4698</v>
      </c>
      <c r="Q9" s="71">
        <v>2314.6799999999998</v>
      </c>
    </row>
    <row r="10" spans="1:17" s="13" customFormat="1" x14ac:dyDescent="0.25">
      <c r="E10" s="68">
        <v>1827</v>
      </c>
      <c r="F10" s="68">
        <v>696</v>
      </c>
    </row>
    <row r="11" spans="1:17" s="13" customFormat="1" x14ac:dyDescent="0.25">
      <c r="E11" s="68">
        <v>522</v>
      </c>
      <c r="F11" s="68">
        <v>522</v>
      </c>
    </row>
    <row r="12" spans="1:17" s="13" customFormat="1" x14ac:dyDescent="0.25">
      <c r="E12" s="68">
        <v>3489</v>
      </c>
      <c r="F12" s="69">
        <v>10</v>
      </c>
    </row>
    <row r="13" spans="1:17" s="13" customFormat="1" x14ac:dyDescent="0.25">
      <c r="F13" s="69">
        <v>70</v>
      </c>
    </row>
    <row r="14" spans="1:17" s="13" customFormat="1" x14ac:dyDescent="0.25">
      <c r="D14" s="13">
        <f>SUM(D3:D13)</f>
        <v>16928</v>
      </c>
    </row>
    <row r="15" spans="1:17" s="13" customFormat="1" x14ac:dyDescent="0.25">
      <c r="E15" s="13">
        <f>SUM(E3:E14)</f>
        <v>19721</v>
      </c>
    </row>
    <row r="16" spans="1:17" s="13" customFormat="1" x14ac:dyDescent="0.25"/>
    <row r="17" spans="1:18" s="13" customFormat="1" x14ac:dyDescent="0.25"/>
    <row r="18" spans="1:18" s="13" customFormat="1" x14ac:dyDescent="0.25">
      <c r="D18" s="72">
        <f>SUM(D3:D12)</f>
        <v>16928</v>
      </c>
      <c r="E18" s="72">
        <f t="shared" ref="E18:Q18" si="0">SUM(E3:E12)</f>
        <v>19721</v>
      </c>
      <c r="F18" s="72">
        <f>SUM(F3:F15)</f>
        <v>24480</v>
      </c>
      <c r="G18" s="72">
        <f t="shared" si="0"/>
        <v>175332</v>
      </c>
      <c r="H18" s="13">
        <f t="shared" si="0"/>
        <v>0</v>
      </c>
      <c r="I18" s="13">
        <f t="shared" si="0"/>
        <v>0</v>
      </c>
      <c r="J18" s="13">
        <f t="shared" si="0"/>
        <v>0</v>
      </c>
      <c r="K18" s="13">
        <f t="shared" si="0"/>
        <v>0</v>
      </c>
      <c r="L18" s="72">
        <f t="shared" si="0"/>
        <v>320000</v>
      </c>
      <c r="M18" s="13">
        <f t="shared" si="0"/>
        <v>0</v>
      </c>
      <c r="N18" s="72">
        <f t="shared" si="0"/>
        <v>78000</v>
      </c>
      <c r="O18" s="72">
        <f t="shared" si="0"/>
        <v>8500</v>
      </c>
      <c r="P18" s="13">
        <f t="shared" si="0"/>
        <v>0</v>
      </c>
      <c r="Q18" s="72">
        <f t="shared" si="0"/>
        <v>31167.119999999999</v>
      </c>
      <c r="R18" s="13">
        <f>SUM(D18:Q18)</f>
        <v>674128.12</v>
      </c>
    </row>
    <row r="19" spans="1:18" s="13" customFormat="1" x14ac:dyDescent="0.25"/>
    <row r="20" spans="1:18" s="13" customFormat="1" x14ac:dyDescent="0.25"/>
    <row r="21" spans="1:18" s="13" customFormat="1" x14ac:dyDescent="0.25"/>
    <row r="22" spans="1:18" s="13" customFormat="1" x14ac:dyDescent="0.25"/>
    <row r="23" spans="1:18" s="13" customFormat="1" x14ac:dyDescent="0.25"/>
    <row r="24" spans="1:18" s="13" customFormat="1" x14ac:dyDescent="0.25"/>
    <row r="25" spans="1:18" s="13" customFormat="1" x14ac:dyDescent="0.25">
      <c r="A25" s="13">
        <f>SUM(A3:A12)</f>
        <v>0</v>
      </c>
      <c r="B25" s="13">
        <f>SUM(B3:B12)</f>
        <v>0</v>
      </c>
      <c r="C25" s="13">
        <f>SUM(C3:C12)</f>
        <v>0</v>
      </c>
      <c r="D25" s="13">
        <f>SUM(D3:D12)</f>
        <v>16928</v>
      </c>
      <c r="E25" s="13">
        <f>SUM(E2:E12)</f>
        <v>19721</v>
      </c>
      <c r="F25" s="13">
        <f>SUM(F2:F12)</f>
        <v>24410</v>
      </c>
      <c r="G25" s="13">
        <f>SUM(G3:G12)</f>
        <v>175332</v>
      </c>
      <c r="H25" s="13">
        <f>SUM(H3:H12)</f>
        <v>0</v>
      </c>
      <c r="I25" s="13">
        <f>SUM(I2:I12)</f>
        <v>0</v>
      </c>
      <c r="J25" s="13">
        <f>SUM(J3:J12)</f>
        <v>0</v>
      </c>
      <c r="M25" s="49">
        <f>SUM(A25:J25)</f>
        <v>236391</v>
      </c>
    </row>
    <row r="26" spans="1:18" s="13" customFormat="1" x14ac:dyDescent="0.25"/>
    <row r="27" spans="1:18" s="13" customFormat="1" x14ac:dyDescent="0.25"/>
    <row r="28" spans="1:18" s="13" customFormat="1" x14ac:dyDescent="0.25"/>
    <row r="29" spans="1:18" s="13" customFormat="1" x14ac:dyDescent="0.25">
      <c r="C29" s="13">
        <v>24.707999999999998</v>
      </c>
      <c r="F29" s="13">
        <v>76.44</v>
      </c>
    </row>
    <row r="30" spans="1:18" s="13" customFormat="1" x14ac:dyDescent="0.25">
      <c r="C30" s="13">
        <v>3.6920000000000002</v>
      </c>
      <c r="F30" s="13">
        <v>32.76</v>
      </c>
    </row>
    <row r="31" spans="1:18" s="12" customFormat="1" x14ac:dyDescent="0.25">
      <c r="A31" s="13"/>
      <c r="B31" s="13"/>
      <c r="C31" s="13">
        <v>0.34799999999999998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8" s="12" customFormat="1" x14ac:dyDescent="0.25">
      <c r="A32" s="13"/>
      <c r="B32" s="13"/>
      <c r="C32" s="13">
        <v>10.44</v>
      </c>
      <c r="D32" s="13"/>
      <c r="E32" s="13"/>
      <c r="F32" s="13">
        <f>SUM(F29:F31)</f>
        <v>109.19999999999999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s="12" customFormat="1" x14ac:dyDescent="0.25">
      <c r="C33" s="13">
        <v>1.6120000000000001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x14ac:dyDescent="0.25">
      <c r="A35" s="12"/>
      <c r="B35" s="12"/>
      <c r="C35" s="13">
        <f>SUM(C29:C34)</f>
        <v>40.799999999999997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x14ac:dyDescent="0.25">
      <c r="A36" s="12"/>
      <c r="B36" s="12"/>
      <c r="C36" s="13">
        <f>C35-C29-C30-C38</f>
        <v>12.399999999999999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x14ac:dyDescent="0.25">
      <c r="C37" s="13">
        <f>C35-C36</f>
        <v>28.4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x14ac:dyDescent="0.25">
      <c r="C39" s="13"/>
      <c r="D39" s="13">
        <f>SUM(D40:D45)</f>
        <v>41000</v>
      </c>
      <c r="E39" s="13">
        <f t="shared" ref="E39:I39" si="1">SUM(E40:E45)</f>
        <v>14552.439999999999</v>
      </c>
      <c r="F39" s="13">
        <f t="shared" si="1"/>
        <v>0</v>
      </c>
      <c r="G39" s="13">
        <f t="shared" si="1"/>
        <v>0</v>
      </c>
      <c r="H39" s="13">
        <f t="shared" si="1"/>
        <v>29510</v>
      </c>
      <c r="I39" s="13">
        <f t="shared" si="1"/>
        <v>114000</v>
      </c>
      <c r="J39" s="13"/>
      <c r="K39" s="13">
        <f>SUM(D39:J39)</f>
        <v>199062.44</v>
      </c>
      <c r="L39" s="13"/>
      <c r="M39" s="13"/>
      <c r="N39" s="13"/>
      <c r="O39" s="13"/>
      <c r="P39" s="13"/>
      <c r="Q39" s="13"/>
    </row>
    <row r="40" spans="1:17" x14ac:dyDescent="0.25">
      <c r="C40" s="13"/>
      <c r="D40" s="13">
        <v>3237</v>
      </c>
      <c r="E40" s="13">
        <v>2471.9699999999998</v>
      </c>
      <c r="F40" s="13"/>
      <c r="G40" s="13"/>
      <c r="H40" s="13">
        <v>29510</v>
      </c>
      <c r="I40" s="13">
        <v>38000</v>
      </c>
      <c r="J40" s="13"/>
      <c r="K40" s="13"/>
      <c r="L40" s="13"/>
      <c r="M40" s="13"/>
      <c r="N40" s="13"/>
      <c r="O40" s="13"/>
      <c r="P40" s="13"/>
      <c r="Q40" s="13"/>
    </row>
    <row r="41" spans="1:17" x14ac:dyDescent="0.25">
      <c r="C41" s="13"/>
      <c r="D41" s="13">
        <v>18879</v>
      </c>
      <c r="E41" s="13">
        <v>3292.25</v>
      </c>
      <c r="F41" s="13"/>
      <c r="G41" s="13"/>
      <c r="H41" s="13"/>
      <c r="I41" s="13">
        <v>38000</v>
      </c>
      <c r="J41" s="13"/>
      <c r="K41" s="13"/>
      <c r="L41" s="13"/>
      <c r="M41" s="13"/>
      <c r="N41" s="13"/>
      <c r="O41" s="13"/>
      <c r="P41" s="13"/>
      <c r="Q41" s="13"/>
    </row>
    <row r="42" spans="1:17" x14ac:dyDescent="0.25">
      <c r="C42" s="13"/>
      <c r="D42" s="13">
        <v>2784</v>
      </c>
      <c r="E42" s="13">
        <v>813.89</v>
      </c>
      <c r="F42" s="13"/>
      <c r="G42" s="13"/>
      <c r="H42" s="13"/>
      <c r="I42" s="13">
        <v>38000</v>
      </c>
      <c r="J42" s="13"/>
      <c r="K42" s="13"/>
      <c r="L42" s="13"/>
      <c r="M42" s="13"/>
      <c r="N42" s="13"/>
      <c r="O42" s="13"/>
      <c r="P42" s="13"/>
      <c r="Q42" s="13"/>
    </row>
    <row r="43" spans="1:17" x14ac:dyDescent="0.25">
      <c r="C43" s="13"/>
      <c r="D43" s="13">
        <v>2093</v>
      </c>
      <c r="E43" s="13">
        <v>2347.06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x14ac:dyDescent="0.25">
      <c r="C44" s="13"/>
      <c r="D44" s="13">
        <v>11919</v>
      </c>
      <c r="E44" s="13">
        <v>3125.89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x14ac:dyDescent="0.25">
      <c r="C45" s="13"/>
      <c r="D45" s="13">
        <v>2088</v>
      </c>
      <c r="E45" s="13">
        <v>2501.38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 thickBot="1" x14ac:dyDescent="0.3">
      <c r="C48" s="13">
        <f>SUM(C49:C62)</f>
        <v>61921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3:17" x14ac:dyDescent="0.25">
      <c r="C49" s="46">
        <v>1313</v>
      </c>
      <c r="D49" s="48">
        <v>1522</v>
      </c>
      <c r="E49" s="48">
        <v>1298.96</v>
      </c>
      <c r="F49" s="13"/>
      <c r="G49" s="13"/>
      <c r="H49" s="13">
        <v>81000</v>
      </c>
      <c r="I49" s="13">
        <v>38000</v>
      </c>
      <c r="J49" s="13"/>
      <c r="K49" s="13"/>
      <c r="L49" s="13"/>
      <c r="M49" s="13"/>
      <c r="N49" s="13"/>
      <c r="O49" s="13"/>
      <c r="P49" s="13"/>
      <c r="Q49" s="13"/>
    </row>
    <row r="50" spans="3:17" x14ac:dyDescent="0.25">
      <c r="C50" s="45">
        <v>7395</v>
      </c>
      <c r="D50" s="48">
        <v>1086</v>
      </c>
      <c r="E50" s="48">
        <v>2508.6799999999998</v>
      </c>
      <c r="F50" s="13"/>
      <c r="G50" s="13"/>
      <c r="H50" s="13">
        <v>29510</v>
      </c>
      <c r="I50" s="13">
        <v>38000</v>
      </c>
      <c r="J50" s="13"/>
      <c r="K50" s="13"/>
      <c r="L50" s="13"/>
      <c r="M50" s="13"/>
      <c r="N50" s="13"/>
      <c r="O50" s="13"/>
      <c r="P50" s="13"/>
      <c r="Q50" s="13"/>
    </row>
    <row r="51" spans="3:17" x14ac:dyDescent="0.25">
      <c r="C51" s="45">
        <v>696</v>
      </c>
      <c r="D51" s="48">
        <v>696</v>
      </c>
      <c r="E51" s="48">
        <v>3341.14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3:17" x14ac:dyDescent="0.25">
      <c r="C52" s="45">
        <v>696</v>
      </c>
      <c r="D52" s="48">
        <v>696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3:17" x14ac:dyDescent="0.25">
      <c r="C53" s="45">
        <v>9025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3:17" x14ac:dyDescent="0.25">
      <c r="C54" s="45">
        <v>2093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3:17" x14ac:dyDescent="0.25">
      <c r="C55" s="45">
        <v>10875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3:17" x14ac:dyDescent="0.25">
      <c r="C56" s="45">
        <v>696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2"/>
      <c r="O56" s="12"/>
      <c r="P56" s="12"/>
      <c r="Q56" s="12"/>
    </row>
    <row r="57" spans="3:17" x14ac:dyDescent="0.25">
      <c r="C57" s="45">
        <v>1044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2"/>
      <c r="O57" s="12"/>
      <c r="P57" s="12"/>
      <c r="Q57" s="12"/>
    </row>
    <row r="58" spans="3:17" x14ac:dyDescent="0.25">
      <c r="C58" s="45">
        <v>1392</v>
      </c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3:17" x14ac:dyDescent="0.25">
      <c r="C59" s="45">
        <v>696</v>
      </c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3:17" x14ac:dyDescent="0.25">
      <c r="C60" s="45">
        <v>3380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3:17" x14ac:dyDescent="0.25">
      <c r="C61" s="45">
        <v>18096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3:17" x14ac:dyDescent="0.25">
      <c r="C62" s="45">
        <v>4524</v>
      </c>
    </row>
    <row r="64" spans="3:17" x14ac:dyDescent="0.25">
      <c r="C64" s="45">
        <v>7125</v>
      </c>
    </row>
    <row r="66" spans="3:13" x14ac:dyDescent="0.25">
      <c r="C66" s="47">
        <f>SUM(C49:C64)</f>
        <v>69046</v>
      </c>
      <c r="D66" s="47">
        <f>SUM(D49:D64)</f>
        <v>4000</v>
      </c>
      <c r="E66" s="47">
        <f>SUM(E49:E64)</f>
        <v>7148.78</v>
      </c>
      <c r="F66" s="47">
        <f t="shared" ref="F66:I66" si="2">SUM(F49:F64)</f>
        <v>0</v>
      </c>
      <c r="G66" s="47">
        <f t="shared" si="2"/>
        <v>0</v>
      </c>
      <c r="H66" s="47">
        <f t="shared" si="2"/>
        <v>110510</v>
      </c>
      <c r="I66" s="47">
        <f t="shared" si="2"/>
        <v>76000</v>
      </c>
      <c r="M66" s="47">
        <f>SUM(C66:L66)</f>
        <v>266704.78000000003</v>
      </c>
    </row>
    <row r="86" spans="3:6" x14ac:dyDescent="0.25">
      <c r="C86" s="11">
        <v>3493</v>
      </c>
      <c r="D86" s="11">
        <v>23750</v>
      </c>
      <c r="E86" s="11">
        <v>62500</v>
      </c>
    </row>
    <row r="87" spans="3:6" x14ac:dyDescent="0.25">
      <c r="C87" s="11">
        <v>15197.17</v>
      </c>
      <c r="D87" s="11">
        <v>16704</v>
      </c>
      <c r="E87" s="11">
        <v>15625</v>
      </c>
    </row>
    <row r="88" spans="3:6" x14ac:dyDescent="0.25">
      <c r="C88" s="11">
        <v>5077.24</v>
      </c>
      <c r="D88" s="11">
        <v>4810</v>
      </c>
      <c r="E88" s="11">
        <v>35.31</v>
      </c>
    </row>
    <row r="89" spans="3:6" x14ac:dyDescent="0.25">
      <c r="C89" s="11">
        <v>3102.59</v>
      </c>
      <c r="D89" s="11">
        <v>31494</v>
      </c>
      <c r="E89" s="11"/>
    </row>
    <row r="90" spans="3:6" x14ac:dyDescent="0.25">
      <c r="C90" s="11">
        <v>54547</v>
      </c>
      <c r="D90" s="11">
        <v>696</v>
      </c>
      <c r="E90" s="11"/>
    </row>
    <row r="91" spans="3:6" x14ac:dyDescent="0.25">
      <c r="C91" s="11">
        <v>8153</v>
      </c>
      <c r="D91" s="11">
        <v>11401</v>
      </c>
      <c r="E91" s="11"/>
    </row>
    <row r="92" spans="3:6" x14ac:dyDescent="0.25">
      <c r="C92" s="11">
        <f>SUM(C86:C91)</f>
        <v>89570</v>
      </c>
      <c r="D92" s="11">
        <v>66903</v>
      </c>
      <c r="E92" s="11"/>
    </row>
    <row r="93" spans="3:6" x14ac:dyDescent="0.25">
      <c r="C93" s="11"/>
      <c r="D93" s="11">
        <v>5568</v>
      </c>
      <c r="E93" s="11"/>
    </row>
    <row r="94" spans="3:6" x14ac:dyDescent="0.25">
      <c r="C94" s="11"/>
      <c r="D94" s="11">
        <v>3828</v>
      </c>
      <c r="E94" s="11"/>
    </row>
    <row r="95" spans="3:6" x14ac:dyDescent="0.25">
      <c r="C95" s="11"/>
      <c r="D95" s="11">
        <v>2496</v>
      </c>
      <c r="E95" s="11"/>
    </row>
    <row r="96" spans="3:6" x14ac:dyDescent="0.25">
      <c r="C96" s="11">
        <f>SUM(C92)</f>
        <v>89570</v>
      </c>
      <c r="D96" s="11">
        <f>SUM(D86:D95)</f>
        <v>167650</v>
      </c>
      <c r="E96" s="11">
        <f>SUM(E86:E95)</f>
        <v>78160.31</v>
      </c>
      <c r="F96" s="11">
        <f>SUM(C96:E96)</f>
        <v>335380.31</v>
      </c>
    </row>
  </sheetData>
  <mergeCells count="1">
    <mergeCell ref="D1:E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6"/>
  <sheetViews>
    <sheetView tabSelected="1" topLeftCell="A94" zoomScaleNormal="100" zoomScaleSheetLayoutView="75" zoomScalePageLayoutView="85" workbookViewId="0">
      <selection activeCell="M104" sqref="M104"/>
    </sheetView>
  </sheetViews>
  <sheetFormatPr defaultColWidth="9.140625" defaultRowHeight="15.75" x14ac:dyDescent="0.25"/>
  <cols>
    <col min="1" max="1" width="4.7109375" style="14" customWidth="1"/>
    <col min="2" max="2" width="35.85546875" style="14" customWidth="1"/>
    <col min="3" max="3" width="10.42578125" style="14" hidden="1" customWidth="1"/>
    <col min="4" max="4" width="9.28515625" style="14" hidden="1" customWidth="1"/>
    <col min="5" max="5" width="20.85546875" style="14" customWidth="1"/>
    <col min="6" max="6" width="15.85546875" style="32" customWidth="1"/>
    <col min="7" max="7" width="14.5703125" style="14" customWidth="1"/>
    <col min="8" max="8" width="10.7109375" style="14" customWidth="1"/>
    <col min="9" max="9" width="13.85546875" style="14" customWidth="1"/>
    <col min="10" max="10" width="10.42578125" style="14" customWidth="1"/>
    <col min="11" max="11" width="14.28515625" style="14" customWidth="1"/>
    <col min="12" max="12" width="9.85546875" style="14" customWidth="1"/>
    <col min="13" max="13" width="14" style="14" customWidth="1"/>
    <col min="14" max="14" width="10" style="14" customWidth="1"/>
    <col min="15" max="15" width="26.140625" style="14" customWidth="1"/>
    <col min="16" max="18" width="9.140625" style="14"/>
    <col min="19" max="19" width="13.85546875" style="14" bestFit="1" customWidth="1"/>
    <col min="20" max="20" width="9.140625" style="14"/>
    <col min="21" max="21" width="12.5703125" style="14" bestFit="1" customWidth="1"/>
    <col min="22" max="23" width="9.140625" style="14"/>
    <col min="24" max="24" width="12.5703125" style="14" bestFit="1" customWidth="1"/>
    <col min="25" max="16384" width="9.140625" style="14"/>
  </cols>
  <sheetData>
    <row r="1" spans="1:15" ht="15" customHeight="1" x14ac:dyDescent="0.25">
      <c r="B1" s="15"/>
      <c r="F1" s="1" t="s">
        <v>86</v>
      </c>
      <c r="G1" s="3"/>
      <c r="H1" s="3"/>
      <c r="I1" s="3"/>
    </row>
    <row r="2" spans="1:15" ht="15" customHeight="1" x14ac:dyDescent="0.25">
      <c r="B2" s="15"/>
      <c r="F2" s="4" t="s">
        <v>19</v>
      </c>
      <c r="G2" s="3"/>
      <c r="H2" s="3"/>
      <c r="I2" s="3"/>
    </row>
    <row r="3" spans="1:15" ht="18" customHeight="1" x14ac:dyDescent="0.25">
      <c r="B3" s="162" t="s">
        <v>87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5" ht="15" customHeight="1" x14ac:dyDescent="0.25">
      <c r="B4" s="15"/>
      <c r="E4" s="1"/>
      <c r="G4" s="3"/>
      <c r="H4" s="3"/>
      <c r="I4" s="3"/>
    </row>
    <row r="5" spans="1:15" ht="15" customHeight="1" x14ac:dyDescent="0.25">
      <c r="B5" s="2"/>
      <c r="C5" s="2"/>
      <c r="D5" s="2"/>
      <c r="F5" s="142" t="s">
        <v>84</v>
      </c>
      <c r="G5" s="142"/>
      <c r="H5" s="142"/>
      <c r="I5" s="3"/>
    </row>
    <row r="6" spans="1:15" ht="15" customHeight="1" x14ac:dyDescent="0.25">
      <c r="B6" s="2"/>
      <c r="C6" s="5"/>
      <c r="D6" s="5"/>
      <c r="F6" s="164" t="s">
        <v>85</v>
      </c>
      <c r="G6" s="164"/>
      <c r="H6" s="164"/>
      <c r="I6" s="3"/>
    </row>
    <row r="7" spans="1:15" ht="15" customHeight="1" x14ac:dyDescent="0.25">
      <c r="B7" s="2"/>
      <c r="C7" s="2"/>
      <c r="D7" s="2"/>
      <c r="E7" s="2"/>
      <c r="F7" s="33"/>
      <c r="G7" s="3"/>
      <c r="H7" s="3"/>
      <c r="I7" s="3"/>
    </row>
    <row r="8" spans="1:15" ht="15" customHeight="1" x14ac:dyDescent="0.25">
      <c r="B8" s="6" t="s">
        <v>31</v>
      </c>
      <c r="C8" s="2"/>
      <c r="D8" s="2"/>
      <c r="E8" s="7"/>
      <c r="F8" s="34"/>
      <c r="G8" s="7"/>
      <c r="H8" s="7"/>
      <c r="I8" s="7"/>
      <c r="J8" s="7"/>
    </row>
    <row r="9" spans="1:15" ht="15" customHeight="1" x14ac:dyDescent="0.25">
      <c r="B9" s="6" t="s">
        <v>67</v>
      </c>
      <c r="C9" s="8"/>
      <c r="D9" s="8"/>
      <c r="E9" s="9"/>
      <c r="F9" s="35"/>
      <c r="G9" s="9"/>
      <c r="H9" s="9"/>
      <c r="I9" s="9"/>
      <c r="J9" s="16"/>
    </row>
    <row r="10" spans="1:15" ht="15" customHeight="1" x14ac:dyDescent="0.25">
      <c r="B10" s="6"/>
      <c r="C10" s="8"/>
      <c r="D10" s="8"/>
      <c r="E10" s="9"/>
      <c r="F10" s="35"/>
      <c r="G10" s="9"/>
      <c r="H10" s="9"/>
      <c r="I10" s="9"/>
      <c r="J10" s="16"/>
    </row>
    <row r="11" spans="1:15" ht="15" customHeight="1" x14ac:dyDescent="0.25">
      <c r="B11" s="6" t="s">
        <v>20</v>
      </c>
      <c r="C11" s="8"/>
      <c r="D11" s="8"/>
      <c r="E11" s="8"/>
      <c r="F11" s="36"/>
      <c r="G11" s="2"/>
      <c r="H11" s="2"/>
      <c r="I11" s="2"/>
      <c r="J11" s="2"/>
    </row>
    <row r="12" spans="1:15" ht="15" customHeight="1" x14ac:dyDescent="0.25">
      <c r="B12" s="6"/>
      <c r="C12" s="8"/>
      <c r="D12" s="8"/>
      <c r="E12" s="8"/>
      <c r="F12" s="36"/>
      <c r="G12" s="2"/>
      <c r="H12" s="2"/>
      <c r="I12" s="2"/>
      <c r="J12" s="2"/>
    </row>
    <row r="13" spans="1:15" ht="15" customHeight="1" x14ac:dyDescent="0.25">
      <c r="A13" s="143" t="s">
        <v>0</v>
      </c>
      <c r="B13" s="143" t="s">
        <v>1</v>
      </c>
      <c r="C13" s="143" t="s">
        <v>2</v>
      </c>
      <c r="D13" s="143"/>
      <c r="E13" s="143" t="s">
        <v>3</v>
      </c>
      <c r="F13" s="143" t="s">
        <v>68</v>
      </c>
      <c r="G13" s="147" t="s">
        <v>46</v>
      </c>
      <c r="H13" s="147"/>
      <c r="I13" s="147" t="s">
        <v>47</v>
      </c>
      <c r="J13" s="147"/>
      <c r="K13" s="147" t="s">
        <v>48</v>
      </c>
      <c r="L13" s="147"/>
      <c r="M13" s="147" t="s">
        <v>89</v>
      </c>
      <c r="N13" s="147"/>
      <c r="O13" s="167" t="s">
        <v>4</v>
      </c>
    </row>
    <row r="14" spans="1:15" ht="26.25" customHeight="1" x14ac:dyDescent="0.25">
      <c r="A14" s="143"/>
      <c r="B14" s="143"/>
      <c r="C14" s="143"/>
      <c r="D14" s="143"/>
      <c r="E14" s="143"/>
      <c r="F14" s="143"/>
      <c r="G14" s="147"/>
      <c r="H14" s="147"/>
      <c r="I14" s="147"/>
      <c r="J14" s="147"/>
      <c r="K14" s="147"/>
      <c r="L14" s="147"/>
      <c r="M14" s="147"/>
      <c r="N14" s="147"/>
      <c r="O14" s="167"/>
    </row>
    <row r="15" spans="1:15" ht="43.5" customHeight="1" x14ac:dyDescent="0.25">
      <c r="A15" s="143"/>
      <c r="B15" s="143"/>
      <c r="C15" s="17" t="s">
        <v>5</v>
      </c>
      <c r="D15" s="17" t="s">
        <v>6</v>
      </c>
      <c r="E15" s="143"/>
      <c r="F15" s="143"/>
      <c r="G15" s="17" t="s">
        <v>7</v>
      </c>
      <c r="H15" s="17" t="s">
        <v>8</v>
      </c>
      <c r="I15" s="17" t="s">
        <v>7</v>
      </c>
      <c r="J15" s="17" t="s">
        <v>8</v>
      </c>
      <c r="K15" s="17" t="s">
        <v>7</v>
      </c>
      <c r="L15" s="17" t="s">
        <v>8</v>
      </c>
      <c r="M15" s="17" t="s">
        <v>7</v>
      </c>
      <c r="N15" s="17" t="s">
        <v>8</v>
      </c>
      <c r="O15" s="167"/>
    </row>
    <row r="16" spans="1:15" s="18" customFormat="1" ht="33" customHeight="1" x14ac:dyDescent="0.25">
      <c r="A16" s="148" t="s">
        <v>51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50"/>
    </row>
    <row r="17" spans="1:15" ht="24" customHeight="1" x14ac:dyDescent="0.25">
      <c r="A17" s="148" t="s">
        <v>50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50"/>
    </row>
    <row r="18" spans="1:15" ht="20.25" customHeight="1" x14ac:dyDescent="0.25">
      <c r="A18" s="165" t="s">
        <v>52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66"/>
    </row>
    <row r="19" spans="1:15" x14ac:dyDescent="0.25">
      <c r="A19" s="107" t="s">
        <v>28</v>
      </c>
      <c r="B19" s="163" t="s">
        <v>73</v>
      </c>
      <c r="C19" s="104" t="s">
        <v>21</v>
      </c>
      <c r="D19" s="104" t="s">
        <v>21</v>
      </c>
      <c r="E19" s="19" t="s">
        <v>9</v>
      </c>
      <c r="F19" s="75">
        <f>F21+F22+F23+F24+F25</f>
        <v>0</v>
      </c>
      <c r="G19" s="75">
        <f t="shared" ref="G19:N19" si="0">G21+G22+G23+G24+G25</f>
        <v>0</v>
      </c>
      <c r="H19" s="76">
        <f t="shared" si="0"/>
        <v>0</v>
      </c>
      <c r="I19" s="75">
        <f t="shared" si="0"/>
        <v>0</v>
      </c>
      <c r="J19" s="76">
        <f t="shared" si="0"/>
        <v>0</v>
      </c>
      <c r="K19" s="75">
        <f t="shared" si="0"/>
        <v>0</v>
      </c>
      <c r="L19" s="76">
        <f t="shared" si="0"/>
        <v>0</v>
      </c>
      <c r="M19" s="75">
        <f t="shared" si="0"/>
        <v>0</v>
      </c>
      <c r="N19" s="76">
        <f t="shared" si="0"/>
        <v>0</v>
      </c>
      <c r="O19" s="110"/>
    </row>
    <row r="20" spans="1:15" ht="18" customHeight="1" x14ac:dyDescent="0.25">
      <c r="A20" s="108"/>
      <c r="B20" s="163"/>
      <c r="C20" s="105"/>
      <c r="D20" s="105"/>
      <c r="E20" s="20" t="s">
        <v>10</v>
      </c>
      <c r="F20" s="159"/>
      <c r="G20" s="160"/>
      <c r="H20" s="160"/>
      <c r="I20" s="160"/>
      <c r="J20" s="160"/>
      <c r="K20" s="160"/>
      <c r="L20" s="160"/>
      <c r="M20" s="160"/>
      <c r="N20" s="161"/>
      <c r="O20" s="111"/>
    </row>
    <row r="21" spans="1:15" ht="30" customHeight="1" x14ac:dyDescent="0.25">
      <c r="A21" s="108"/>
      <c r="B21" s="163"/>
      <c r="C21" s="105"/>
      <c r="D21" s="105"/>
      <c r="E21" s="21" t="s">
        <v>11</v>
      </c>
      <c r="F21" s="75">
        <v>0</v>
      </c>
      <c r="G21" s="77"/>
      <c r="H21" s="77"/>
      <c r="I21" s="77"/>
      <c r="J21" s="77"/>
      <c r="K21" s="77"/>
      <c r="L21" s="77"/>
      <c r="M21" s="78"/>
      <c r="N21" s="77"/>
      <c r="O21" s="111"/>
    </row>
    <row r="22" spans="1:15" ht="42.75" customHeight="1" x14ac:dyDescent="0.25">
      <c r="A22" s="108"/>
      <c r="B22" s="163"/>
      <c r="C22" s="105"/>
      <c r="D22" s="105"/>
      <c r="E22" s="22" t="s">
        <v>12</v>
      </c>
      <c r="F22" s="75">
        <v>0</v>
      </c>
      <c r="G22" s="77"/>
      <c r="H22" s="77"/>
      <c r="I22" s="77"/>
      <c r="J22" s="77"/>
      <c r="K22" s="77"/>
      <c r="L22" s="77"/>
      <c r="M22" s="78"/>
      <c r="N22" s="77"/>
      <c r="O22" s="111"/>
    </row>
    <row r="23" spans="1:15" ht="50.25" customHeight="1" x14ac:dyDescent="0.25">
      <c r="A23" s="108"/>
      <c r="B23" s="163"/>
      <c r="C23" s="105"/>
      <c r="D23" s="105"/>
      <c r="E23" s="23" t="s">
        <v>13</v>
      </c>
      <c r="F23" s="75">
        <v>0</v>
      </c>
      <c r="G23" s="77"/>
      <c r="H23" s="77"/>
      <c r="I23" s="77"/>
      <c r="J23" s="77"/>
      <c r="K23" s="77"/>
      <c r="L23" s="77"/>
      <c r="M23" s="78"/>
      <c r="N23" s="77"/>
      <c r="O23" s="111"/>
    </row>
    <row r="24" spans="1:15" ht="27" customHeight="1" x14ac:dyDescent="0.25">
      <c r="A24" s="108"/>
      <c r="B24" s="163"/>
      <c r="C24" s="105"/>
      <c r="D24" s="105"/>
      <c r="E24" s="21" t="s">
        <v>14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111"/>
    </row>
    <row r="25" spans="1:15" ht="31.5" x14ac:dyDescent="0.25">
      <c r="A25" s="109"/>
      <c r="B25" s="163"/>
      <c r="C25" s="106"/>
      <c r="D25" s="106"/>
      <c r="E25" s="23" t="s">
        <v>15</v>
      </c>
      <c r="F25" s="75">
        <v>0</v>
      </c>
      <c r="G25" s="77"/>
      <c r="H25" s="77"/>
      <c r="I25" s="77"/>
      <c r="J25" s="77"/>
      <c r="K25" s="77"/>
      <c r="L25" s="77"/>
      <c r="M25" s="78"/>
      <c r="N25" s="77"/>
      <c r="O25" s="112"/>
    </row>
    <row r="26" spans="1:15" ht="33" customHeight="1" x14ac:dyDescent="0.25">
      <c r="A26" s="98" t="s">
        <v>74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00"/>
    </row>
    <row r="27" spans="1:15" ht="20.25" customHeight="1" x14ac:dyDescent="0.25">
      <c r="A27" s="107" t="s">
        <v>32</v>
      </c>
      <c r="B27" s="104" t="s">
        <v>72</v>
      </c>
      <c r="C27" s="104" t="s">
        <v>21</v>
      </c>
      <c r="D27" s="104" t="s">
        <v>21</v>
      </c>
      <c r="E27" s="19" t="s">
        <v>9</v>
      </c>
      <c r="F27" s="75">
        <f>F29+F30+F31+F32+F33</f>
        <v>0</v>
      </c>
      <c r="G27" s="75">
        <f t="shared" ref="G27:N27" si="1">G29+G30+G31+G32+G33</f>
        <v>0</v>
      </c>
      <c r="H27" s="76">
        <f t="shared" si="1"/>
        <v>0</v>
      </c>
      <c r="I27" s="75">
        <f t="shared" si="1"/>
        <v>0</v>
      </c>
      <c r="J27" s="76">
        <f t="shared" si="1"/>
        <v>0</v>
      </c>
      <c r="K27" s="75">
        <f t="shared" si="1"/>
        <v>0</v>
      </c>
      <c r="L27" s="76">
        <f t="shared" si="1"/>
        <v>0</v>
      </c>
      <c r="M27" s="75">
        <f t="shared" si="1"/>
        <v>0</v>
      </c>
      <c r="N27" s="76">
        <f t="shared" si="1"/>
        <v>0</v>
      </c>
      <c r="O27" s="110"/>
    </row>
    <row r="28" spans="1:15" x14ac:dyDescent="0.25">
      <c r="A28" s="108"/>
      <c r="B28" s="105"/>
      <c r="C28" s="105"/>
      <c r="D28" s="105"/>
      <c r="E28" s="20" t="s">
        <v>10</v>
      </c>
      <c r="F28" s="113"/>
      <c r="G28" s="114"/>
      <c r="H28" s="114"/>
      <c r="I28" s="114"/>
      <c r="J28" s="114"/>
      <c r="K28" s="114"/>
      <c r="L28" s="114"/>
      <c r="M28" s="114"/>
      <c r="N28" s="115"/>
      <c r="O28" s="111"/>
    </row>
    <row r="29" spans="1:15" ht="36.75" customHeight="1" x14ac:dyDescent="0.25">
      <c r="A29" s="108"/>
      <c r="B29" s="105"/>
      <c r="C29" s="105"/>
      <c r="D29" s="105"/>
      <c r="E29" s="21" t="s">
        <v>11</v>
      </c>
      <c r="F29" s="75"/>
      <c r="G29" s="77"/>
      <c r="H29" s="77"/>
      <c r="I29" s="77"/>
      <c r="J29" s="77"/>
      <c r="K29" s="77"/>
      <c r="L29" s="77"/>
      <c r="M29" s="78"/>
      <c r="N29" s="77"/>
      <c r="O29" s="111"/>
    </row>
    <row r="30" spans="1:15" ht="35.25" customHeight="1" x14ac:dyDescent="0.25">
      <c r="A30" s="108"/>
      <c r="B30" s="105"/>
      <c r="C30" s="105"/>
      <c r="D30" s="105"/>
      <c r="E30" s="22" t="s">
        <v>12</v>
      </c>
      <c r="F30" s="75"/>
      <c r="G30" s="77"/>
      <c r="H30" s="77"/>
      <c r="I30" s="77"/>
      <c r="J30" s="77"/>
      <c r="K30" s="77"/>
      <c r="L30" s="77"/>
      <c r="M30" s="78"/>
      <c r="N30" s="77"/>
      <c r="O30" s="111"/>
    </row>
    <row r="31" spans="1:15" ht="45.75" customHeight="1" x14ac:dyDescent="0.25">
      <c r="A31" s="108"/>
      <c r="B31" s="105"/>
      <c r="C31" s="105"/>
      <c r="D31" s="105"/>
      <c r="E31" s="23" t="s">
        <v>13</v>
      </c>
      <c r="F31" s="75"/>
      <c r="G31" s="77"/>
      <c r="H31" s="77"/>
      <c r="I31" s="77"/>
      <c r="J31" s="77"/>
      <c r="K31" s="77"/>
      <c r="L31" s="77"/>
      <c r="M31" s="78"/>
      <c r="N31" s="77"/>
      <c r="O31" s="111"/>
    </row>
    <row r="32" spans="1:15" ht="29.25" customHeight="1" x14ac:dyDescent="0.25">
      <c r="A32" s="108"/>
      <c r="B32" s="105"/>
      <c r="C32" s="105"/>
      <c r="D32" s="105"/>
      <c r="E32" s="21" t="s">
        <v>14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111"/>
    </row>
    <row r="33" spans="1:24" ht="27" customHeight="1" x14ac:dyDescent="0.25">
      <c r="A33" s="109"/>
      <c r="B33" s="106"/>
      <c r="C33" s="106"/>
      <c r="D33" s="106"/>
      <c r="E33" s="23" t="s">
        <v>15</v>
      </c>
      <c r="F33" s="75"/>
      <c r="G33" s="77"/>
      <c r="H33" s="77"/>
      <c r="I33" s="77"/>
      <c r="J33" s="77"/>
      <c r="K33" s="77"/>
      <c r="L33" s="77"/>
      <c r="M33" s="78"/>
      <c r="N33" s="77"/>
      <c r="O33" s="112"/>
    </row>
    <row r="34" spans="1:24" ht="48" customHeight="1" x14ac:dyDescent="0.25">
      <c r="A34" s="124" t="s">
        <v>78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6"/>
    </row>
    <row r="35" spans="1:24" ht="20.25" customHeight="1" x14ac:dyDescent="0.25">
      <c r="A35" s="107" t="s">
        <v>33</v>
      </c>
      <c r="B35" s="104" t="s">
        <v>71</v>
      </c>
      <c r="C35" s="104" t="s">
        <v>21</v>
      </c>
      <c r="D35" s="104" t="s">
        <v>21</v>
      </c>
      <c r="E35" s="19" t="s">
        <v>9</v>
      </c>
      <c r="F35" s="75">
        <f>F37+F38+F39+F40+F41</f>
        <v>0</v>
      </c>
      <c r="G35" s="75">
        <f t="shared" ref="G35:N35" si="2">G37+G38+G39+G40+G41</f>
        <v>0</v>
      </c>
      <c r="H35" s="76">
        <f t="shared" si="2"/>
        <v>0</v>
      </c>
      <c r="I35" s="75">
        <f t="shared" si="2"/>
        <v>0</v>
      </c>
      <c r="J35" s="76">
        <f t="shared" si="2"/>
        <v>0</v>
      </c>
      <c r="K35" s="75">
        <f t="shared" si="2"/>
        <v>0</v>
      </c>
      <c r="L35" s="76">
        <f t="shared" si="2"/>
        <v>0</v>
      </c>
      <c r="M35" s="75">
        <f t="shared" si="2"/>
        <v>0</v>
      </c>
      <c r="N35" s="76">
        <f t="shared" si="2"/>
        <v>0</v>
      </c>
      <c r="O35" s="110"/>
    </row>
    <row r="36" spans="1:24" x14ac:dyDescent="0.25">
      <c r="A36" s="108"/>
      <c r="B36" s="105"/>
      <c r="C36" s="105"/>
      <c r="D36" s="105"/>
      <c r="E36" s="20" t="s">
        <v>10</v>
      </c>
      <c r="F36" s="113"/>
      <c r="G36" s="114"/>
      <c r="H36" s="114"/>
      <c r="I36" s="114"/>
      <c r="J36" s="114"/>
      <c r="K36" s="114"/>
      <c r="L36" s="114"/>
      <c r="M36" s="114"/>
      <c r="N36" s="115"/>
      <c r="O36" s="111"/>
    </row>
    <row r="37" spans="1:24" ht="42" customHeight="1" x14ac:dyDescent="0.25">
      <c r="A37" s="108"/>
      <c r="B37" s="105"/>
      <c r="C37" s="105"/>
      <c r="D37" s="105"/>
      <c r="E37" s="21" t="s">
        <v>11</v>
      </c>
      <c r="F37" s="82"/>
      <c r="G37" s="80"/>
      <c r="H37" s="80"/>
      <c r="I37" s="80"/>
      <c r="J37" s="80"/>
      <c r="K37" s="80"/>
      <c r="L37" s="80"/>
      <c r="M37" s="78"/>
      <c r="N37" s="80"/>
      <c r="O37" s="111"/>
    </row>
    <row r="38" spans="1:24" ht="34.5" customHeight="1" x14ac:dyDescent="0.25">
      <c r="A38" s="108"/>
      <c r="B38" s="105"/>
      <c r="C38" s="105"/>
      <c r="D38" s="105"/>
      <c r="E38" s="22" t="s">
        <v>12</v>
      </c>
      <c r="F38" s="82"/>
      <c r="G38" s="80"/>
      <c r="H38" s="80"/>
      <c r="I38" s="80"/>
      <c r="J38" s="80"/>
      <c r="K38" s="80"/>
      <c r="L38" s="80"/>
      <c r="M38" s="78"/>
      <c r="N38" s="80"/>
      <c r="O38" s="111"/>
    </row>
    <row r="39" spans="1:24" ht="54" customHeight="1" x14ac:dyDescent="0.25">
      <c r="A39" s="108"/>
      <c r="B39" s="105"/>
      <c r="C39" s="105"/>
      <c r="D39" s="105"/>
      <c r="E39" s="23" t="s">
        <v>13</v>
      </c>
      <c r="F39" s="82"/>
      <c r="G39" s="80"/>
      <c r="H39" s="80"/>
      <c r="I39" s="80"/>
      <c r="J39" s="80"/>
      <c r="K39" s="80"/>
      <c r="L39" s="80"/>
      <c r="M39" s="78"/>
      <c r="N39" s="80"/>
      <c r="O39" s="111"/>
    </row>
    <row r="40" spans="1:24" ht="28.5" customHeight="1" x14ac:dyDescent="0.25">
      <c r="A40" s="108"/>
      <c r="B40" s="105"/>
      <c r="C40" s="105"/>
      <c r="D40" s="105"/>
      <c r="E40" s="21" t="s">
        <v>14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111"/>
    </row>
    <row r="41" spans="1:24" ht="39" customHeight="1" x14ac:dyDescent="0.25">
      <c r="A41" s="109"/>
      <c r="B41" s="106"/>
      <c r="C41" s="106"/>
      <c r="D41" s="106"/>
      <c r="E41" s="23" t="s">
        <v>15</v>
      </c>
      <c r="F41" s="82"/>
      <c r="G41" s="80"/>
      <c r="H41" s="80"/>
      <c r="I41" s="80"/>
      <c r="J41" s="80"/>
      <c r="K41" s="80"/>
      <c r="L41" s="80"/>
      <c r="M41" s="78"/>
      <c r="N41" s="80"/>
      <c r="O41" s="112"/>
    </row>
    <row r="42" spans="1:24" ht="27.75" customHeight="1" x14ac:dyDescent="0.25">
      <c r="A42" s="98" t="s">
        <v>79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  <row r="43" spans="1:24" ht="18" customHeight="1" x14ac:dyDescent="0.25">
      <c r="A43" s="107" t="s">
        <v>37</v>
      </c>
      <c r="B43" s="104" t="s">
        <v>49</v>
      </c>
      <c r="C43" s="104" t="s">
        <v>21</v>
      </c>
      <c r="D43" s="104" t="s">
        <v>21</v>
      </c>
      <c r="E43" s="26" t="s">
        <v>9</v>
      </c>
      <c r="F43" s="90">
        <f>F45+F46+F47+F48+F49</f>
        <v>128.32</v>
      </c>
      <c r="G43" s="83">
        <f t="shared" ref="G43" si="3">G45+G46+G47+G48+G49</f>
        <v>0</v>
      </c>
      <c r="H43" s="168">
        <f>G43/$F$43%</f>
        <v>0</v>
      </c>
      <c r="I43" s="83">
        <f>SUM(I45:I49)</f>
        <v>64.599999999999994</v>
      </c>
      <c r="J43" s="168">
        <f>I43/$F$43%</f>
        <v>50.3428927680798</v>
      </c>
      <c r="K43" s="83">
        <f>SUM(K45:K49)</f>
        <v>96.899999999999991</v>
      </c>
      <c r="L43" s="168">
        <f>K43/$F$43%</f>
        <v>75.514339152119703</v>
      </c>
      <c r="M43" s="83">
        <f>SUM(M45:M49)</f>
        <v>128.321</v>
      </c>
      <c r="N43" s="168">
        <f>M43/$F$43%</f>
        <v>100.00077930174564</v>
      </c>
      <c r="O43" s="144"/>
    </row>
    <row r="44" spans="1:24" ht="27" customHeight="1" x14ac:dyDescent="0.25">
      <c r="A44" s="108"/>
      <c r="B44" s="105"/>
      <c r="C44" s="105"/>
      <c r="D44" s="105"/>
      <c r="E44" s="27" t="s">
        <v>10</v>
      </c>
      <c r="F44" s="121"/>
      <c r="G44" s="122"/>
      <c r="H44" s="122"/>
      <c r="I44" s="122"/>
      <c r="J44" s="122"/>
      <c r="K44" s="122"/>
      <c r="L44" s="122"/>
      <c r="M44" s="122"/>
      <c r="N44" s="123"/>
      <c r="O44" s="145"/>
    </row>
    <row r="45" spans="1:24" ht="42" customHeight="1" x14ac:dyDescent="0.25">
      <c r="A45" s="108"/>
      <c r="B45" s="105"/>
      <c r="C45" s="105"/>
      <c r="D45" s="105"/>
      <c r="E45" s="23" t="s">
        <v>11</v>
      </c>
      <c r="F45" s="92"/>
      <c r="G45" s="77"/>
      <c r="H45" s="77"/>
      <c r="I45" s="77"/>
      <c r="J45" s="77"/>
      <c r="K45" s="77"/>
      <c r="L45" s="77"/>
      <c r="M45" s="78"/>
      <c r="N45" s="77"/>
      <c r="O45" s="145"/>
    </row>
    <row r="46" spans="1:24" ht="31.5" x14ac:dyDescent="0.25">
      <c r="A46" s="108"/>
      <c r="B46" s="105"/>
      <c r="C46" s="105"/>
      <c r="D46" s="105"/>
      <c r="E46" s="23" t="s">
        <v>12</v>
      </c>
      <c r="F46" s="84">
        <v>64.16</v>
      </c>
      <c r="G46" s="77">
        <v>0</v>
      </c>
      <c r="H46" s="169">
        <f>G46/$F$46%</f>
        <v>0</v>
      </c>
      <c r="I46" s="77">
        <v>32.299999999999997</v>
      </c>
      <c r="J46" s="169">
        <f>I46/$F$46%</f>
        <v>50.3428927680798</v>
      </c>
      <c r="K46" s="92">
        <f>I46+16.15</f>
        <v>48.449999999999996</v>
      </c>
      <c r="L46" s="169">
        <f>K46/$F$46%</f>
        <v>75.514339152119703</v>
      </c>
      <c r="M46" s="92">
        <f>K46+15.711</f>
        <v>64.161000000000001</v>
      </c>
      <c r="N46" s="169">
        <f>M46/$F$46%</f>
        <v>100.00155860349128</v>
      </c>
      <c r="O46" s="145"/>
    </row>
    <row r="47" spans="1:24" ht="51.75" customHeight="1" x14ac:dyDescent="0.25">
      <c r="A47" s="108"/>
      <c r="B47" s="105"/>
      <c r="C47" s="105"/>
      <c r="D47" s="105"/>
      <c r="E47" s="23" t="s">
        <v>13</v>
      </c>
      <c r="F47" s="84"/>
      <c r="G47" s="77"/>
      <c r="H47" s="77"/>
      <c r="I47" s="77"/>
      <c r="J47" s="77"/>
      <c r="K47" s="77"/>
      <c r="L47" s="77"/>
      <c r="M47" s="77"/>
      <c r="N47" s="77"/>
      <c r="O47" s="145"/>
    </row>
    <row r="48" spans="1:24" ht="26.25" customHeight="1" x14ac:dyDescent="0.25">
      <c r="A48" s="108"/>
      <c r="B48" s="105"/>
      <c r="C48" s="105"/>
      <c r="D48" s="105"/>
      <c r="E48" s="23" t="s">
        <v>14</v>
      </c>
      <c r="F48" s="84">
        <v>64.16</v>
      </c>
      <c r="G48" s="77">
        <v>0</v>
      </c>
      <c r="H48" s="77">
        <f>G48/$F$48%</f>
        <v>0</v>
      </c>
      <c r="I48" s="77">
        <v>32.299999999999997</v>
      </c>
      <c r="J48" s="77">
        <f>I48/$F$48%</f>
        <v>50.3428927680798</v>
      </c>
      <c r="K48" s="170">
        <f>I48+16.15</f>
        <v>48.449999999999996</v>
      </c>
      <c r="L48" s="77">
        <f>K48/$F$48%</f>
        <v>75.514339152119703</v>
      </c>
      <c r="M48" s="170">
        <f>K48+15.71</f>
        <v>64.16</v>
      </c>
      <c r="N48" s="77">
        <f>M48/$F$48%</f>
        <v>100</v>
      </c>
      <c r="O48" s="145"/>
      <c r="R48" s="18"/>
      <c r="S48" s="151"/>
      <c r="T48" s="151"/>
      <c r="U48" s="41"/>
      <c r="V48" s="18"/>
      <c r="W48" s="41"/>
      <c r="X48" s="41"/>
    </row>
    <row r="49" spans="1:24" ht="36" customHeight="1" x14ac:dyDescent="0.25">
      <c r="A49" s="109"/>
      <c r="B49" s="106"/>
      <c r="C49" s="106"/>
      <c r="D49" s="106"/>
      <c r="E49" s="23" t="s">
        <v>15</v>
      </c>
      <c r="F49" s="84"/>
      <c r="G49" s="77"/>
      <c r="H49" s="77"/>
      <c r="I49" s="77"/>
      <c r="J49" s="77"/>
      <c r="K49" s="77"/>
      <c r="L49" s="77"/>
      <c r="M49" s="78"/>
      <c r="N49" s="77"/>
      <c r="O49" s="146"/>
      <c r="R49" s="18"/>
      <c r="S49" s="18"/>
      <c r="T49" s="18"/>
      <c r="U49" s="18"/>
      <c r="V49" s="18"/>
      <c r="W49" s="18"/>
      <c r="X49" s="18"/>
    </row>
    <row r="50" spans="1:24" ht="33" customHeight="1" x14ac:dyDescent="0.25">
      <c r="A50" s="124" t="s">
        <v>76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6"/>
      <c r="R50" s="18"/>
      <c r="S50" s="18"/>
      <c r="T50" s="18"/>
      <c r="U50" s="18"/>
      <c r="V50" s="18"/>
      <c r="W50" s="18"/>
      <c r="X50" s="18"/>
    </row>
    <row r="51" spans="1:24" ht="18" customHeight="1" x14ac:dyDescent="0.25">
      <c r="A51" s="107" t="s">
        <v>36</v>
      </c>
      <c r="B51" s="104" t="s">
        <v>35</v>
      </c>
      <c r="C51" s="104" t="s">
        <v>21</v>
      </c>
      <c r="D51" s="104" t="s">
        <v>21</v>
      </c>
      <c r="E51" s="28" t="s">
        <v>9</v>
      </c>
      <c r="F51" s="90">
        <f>SUM(F53:F57)</f>
        <v>205.721</v>
      </c>
      <c r="G51" s="90">
        <f>SUM(G53:G57)</f>
        <v>39.4</v>
      </c>
      <c r="H51" s="93">
        <f>G51/$F$51%</f>
        <v>19.152152672794706</v>
      </c>
      <c r="I51" s="90">
        <f>SUM(I53:I57)</f>
        <v>63.1</v>
      </c>
      <c r="J51" s="93">
        <f>I51/$F$51%</f>
        <v>30.672609991201679</v>
      </c>
      <c r="K51" s="90">
        <f>SUM(K53:K57)</f>
        <v>63.1</v>
      </c>
      <c r="L51" s="93">
        <f>K51/$F$51%</f>
        <v>30.672609991201679</v>
      </c>
      <c r="M51" s="90">
        <f>SUM(M53:M57)</f>
        <v>87.58</v>
      </c>
      <c r="N51" s="93">
        <f>M51/$F$51%</f>
        <v>42.572221601100516</v>
      </c>
      <c r="O51" s="110" t="s">
        <v>83</v>
      </c>
      <c r="R51" s="18"/>
      <c r="S51" s="18"/>
      <c r="T51" s="18"/>
      <c r="U51" s="18"/>
      <c r="V51" s="18"/>
      <c r="W51" s="18"/>
      <c r="X51" s="18"/>
    </row>
    <row r="52" spans="1:24" ht="19.149999999999999" customHeight="1" x14ac:dyDescent="0.25">
      <c r="A52" s="108"/>
      <c r="B52" s="105"/>
      <c r="C52" s="105"/>
      <c r="D52" s="105"/>
      <c r="E52" s="20" t="s">
        <v>10</v>
      </c>
      <c r="F52" s="121"/>
      <c r="G52" s="122"/>
      <c r="H52" s="122"/>
      <c r="I52" s="122"/>
      <c r="J52" s="122"/>
      <c r="K52" s="122"/>
      <c r="L52" s="122"/>
      <c r="M52" s="122"/>
      <c r="N52" s="123"/>
      <c r="O52" s="111"/>
      <c r="R52" s="18"/>
      <c r="S52" s="18"/>
      <c r="T52" s="18"/>
      <c r="U52" s="18"/>
      <c r="V52" s="18"/>
      <c r="W52" s="18"/>
      <c r="X52" s="42"/>
    </row>
    <row r="53" spans="1:24" ht="36.75" customHeight="1" x14ac:dyDescent="0.25">
      <c r="A53" s="108"/>
      <c r="B53" s="105"/>
      <c r="C53" s="105"/>
      <c r="D53" s="105"/>
      <c r="E53" s="29" t="s">
        <v>11</v>
      </c>
      <c r="F53" s="83"/>
      <c r="G53" s="77"/>
      <c r="H53" s="77"/>
      <c r="I53" s="77"/>
      <c r="J53" s="77"/>
      <c r="K53" s="77"/>
      <c r="L53" s="77"/>
      <c r="M53" s="77"/>
      <c r="N53" s="77"/>
      <c r="O53" s="111"/>
      <c r="R53" s="18"/>
      <c r="S53" s="18"/>
      <c r="T53" s="18"/>
      <c r="U53" s="18"/>
      <c r="V53" s="18"/>
      <c r="W53" s="18"/>
      <c r="X53" s="18"/>
    </row>
    <row r="54" spans="1:24" ht="31.5" x14ac:dyDescent="0.25">
      <c r="A54" s="108"/>
      <c r="B54" s="105"/>
      <c r="C54" s="105"/>
      <c r="D54" s="105"/>
      <c r="E54" s="30" t="s">
        <v>12</v>
      </c>
      <c r="F54" s="83"/>
      <c r="G54" s="77"/>
      <c r="H54" s="77"/>
      <c r="I54" s="77"/>
      <c r="J54" s="77"/>
      <c r="K54" s="77"/>
      <c r="L54" s="77"/>
      <c r="M54" s="77"/>
      <c r="N54" s="77"/>
      <c r="O54" s="111"/>
      <c r="R54" s="18"/>
      <c r="S54" s="18"/>
      <c r="T54" s="18"/>
      <c r="U54" s="18"/>
      <c r="V54" s="18"/>
      <c r="W54" s="18"/>
      <c r="X54" s="18"/>
    </row>
    <row r="55" spans="1:24" ht="53.25" customHeight="1" x14ac:dyDescent="0.25">
      <c r="A55" s="108"/>
      <c r="B55" s="105"/>
      <c r="C55" s="105"/>
      <c r="D55" s="105"/>
      <c r="E55" s="31" t="s">
        <v>13</v>
      </c>
      <c r="F55" s="83"/>
      <c r="G55" s="77"/>
      <c r="H55" s="77"/>
      <c r="I55" s="77"/>
      <c r="J55" s="77"/>
      <c r="K55" s="77"/>
      <c r="L55" s="77"/>
      <c r="M55" s="77"/>
      <c r="N55" s="77"/>
      <c r="O55" s="111"/>
      <c r="R55" s="18"/>
      <c r="S55" s="18"/>
      <c r="T55" s="18"/>
      <c r="U55" s="18"/>
      <c r="V55" s="18"/>
      <c r="W55" s="18"/>
      <c r="X55" s="18"/>
    </row>
    <row r="56" spans="1:24" ht="27.75" customHeight="1" x14ac:dyDescent="0.25">
      <c r="A56" s="108"/>
      <c r="B56" s="105"/>
      <c r="C56" s="105"/>
      <c r="D56" s="105"/>
      <c r="E56" s="29" t="s">
        <v>14</v>
      </c>
      <c r="F56" s="84">
        <v>205.721</v>
      </c>
      <c r="G56" s="77">
        <v>39.4</v>
      </c>
      <c r="H56" s="77">
        <f>G56/$F$56%</f>
        <v>19.152152672794706</v>
      </c>
      <c r="I56" s="77">
        <v>63.1</v>
      </c>
      <c r="J56" s="77">
        <f>I56/$F$56%</f>
        <v>30.672609991201679</v>
      </c>
      <c r="K56" s="77">
        <f>I56</f>
        <v>63.1</v>
      </c>
      <c r="L56" s="77">
        <f>K56/$F$56%</f>
        <v>30.672609991201679</v>
      </c>
      <c r="M56" s="170">
        <f>K56+24.48</f>
        <v>87.58</v>
      </c>
      <c r="N56" s="77">
        <f>M56/$F$56%</f>
        <v>42.572221601100516</v>
      </c>
      <c r="O56" s="111"/>
      <c r="R56" s="18"/>
      <c r="S56" s="42"/>
      <c r="T56" s="18"/>
      <c r="U56" s="18"/>
      <c r="V56" s="18"/>
      <c r="W56" s="18"/>
      <c r="X56" s="18"/>
    </row>
    <row r="57" spans="1:24" ht="36.75" customHeight="1" x14ac:dyDescent="0.25">
      <c r="A57" s="109"/>
      <c r="B57" s="106"/>
      <c r="C57" s="106"/>
      <c r="D57" s="106"/>
      <c r="E57" s="31" t="s">
        <v>15</v>
      </c>
      <c r="F57" s="83"/>
      <c r="G57" s="77"/>
      <c r="H57" s="77"/>
      <c r="I57" s="77"/>
      <c r="J57" s="77"/>
      <c r="K57" s="77"/>
      <c r="L57" s="77"/>
      <c r="M57" s="77"/>
      <c r="N57" s="77"/>
      <c r="O57" s="112"/>
      <c r="R57" s="18"/>
      <c r="S57" s="18"/>
      <c r="T57" s="18"/>
      <c r="U57" s="18"/>
      <c r="V57" s="18"/>
      <c r="W57" s="18"/>
      <c r="X57" s="18"/>
    </row>
    <row r="58" spans="1:24" ht="21" customHeight="1" x14ac:dyDescent="0.25">
      <c r="A58" s="124" t="s">
        <v>75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6"/>
      <c r="R58" s="18"/>
      <c r="S58" s="18"/>
      <c r="T58" s="18"/>
      <c r="U58" s="18"/>
      <c r="V58" s="18"/>
      <c r="W58" s="18"/>
      <c r="X58" s="18"/>
    </row>
    <row r="59" spans="1:24" ht="27" customHeight="1" x14ac:dyDescent="0.25">
      <c r="A59" s="107" t="s">
        <v>38</v>
      </c>
      <c r="B59" s="104" t="s">
        <v>70</v>
      </c>
      <c r="C59" s="104" t="s">
        <v>21</v>
      </c>
      <c r="D59" s="104" t="s">
        <v>21</v>
      </c>
      <c r="E59" s="28" t="s">
        <v>9</v>
      </c>
      <c r="F59" s="83">
        <f>SUM(F60:F65)</f>
        <v>818.9</v>
      </c>
      <c r="G59" s="83">
        <f>SUM(G60:G65)</f>
        <v>125.67</v>
      </c>
      <c r="H59" s="83">
        <f>G59/$F$59%</f>
        <v>15.346196116741972</v>
      </c>
      <c r="I59" s="83">
        <f>SUM(I60:I65)</f>
        <v>367.74900000000002</v>
      </c>
      <c r="J59" s="83">
        <f>I59/$F$59%</f>
        <v>44.907681035535475</v>
      </c>
      <c r="K59" s="83">
        <f>SUM(K60:K65)</f>
        <v>499.24800000000005</v>
      </c>
      <c r="L59" s="83">
        <f>K59/$F$59%</f>
        <v>60.965685675906713</v>
      </c>
      <c r="M59" s="83">
        <f>SUM(M60:M65)</f>
        <v>781.08</v>
      </c>
      <c r="N59" s="83">
        <f>M59/$F$59%</f>
        <v>95.381609476126513</v>
      </c>
      <c r="O59" s="110" t="s">
        <v>80</v>
      </c>
      <c r="R59" s="18"/>
      <c r="S59" s="18"/>
      <c r="T59" s="18"/>
      <c r="U59" s="18"/>
      <c r="V59" s="18"/>
      <c r="W59" s="18"/>
      <c r="X59" s="18"/>
    </row>
    <row r="60" spans="1:24" ht="21" customHeight="1" x14ac:dyDescent="0.25">
      <c r="A60" s="108"/>
      <c r="B60" s="105"/>
      <c r="C60" s="105"/>
      <c r="D60" s="105"/>
      <c r="E60" s="20" t="s">
        <v>10</v>
      </c>
      <c r="F60" s="121"/>
      <c r="G60" s="122"/>
      <c r="H60" s="122"/>
      <c r="I60" s="122"/>
      <c r="J60" s="122"/>
      <c r="K60" s="122"/>
      <c r="L60" s="122"/>
      <c r="M60" s="122"/>
      <c r="N60" s="123"/>
      <c r="O60" s="111"/>
      <c r="R60" s="18"/>
      <c r="S60" s="18"/>
      <c r="T60" s="18"/>
      <c r="U60" s="18"/>
      <c r="V60" s="18"/>
      <c r="W60" s="18"/>
      <c r="X60" s="18"/>
    </row>
    <row r="61" spans="1:24" ht="38.450000000000003" customHeight="1" x14ac:dyDescent="0.25">
      <c r="A61" s="108"/>
      <c r="B61" s="105"/>
      <c r="C61" s="105"/>
      <c r="D61" s="105"/>
      <c r="E61" s="29" t="s">
        <v>11</v>
      </c>
      <c r="F61" s="83"/>
      <c r="G61" s="77"/>
      <c r="H61" s="77"/>
      <c r="I61" s="77"/>
      <c r="J61" s="77"/>
      <c r="K61" s="77"/>
      <c r="L61" s="77"/>
      <c r="M61" s="77"/>
      <c r="N61" s="77"/>
      <c r="O61" s="111"/>
      <c r="R61" s="18"/>
      <c r="S61" s="18"/>
      <c r="T61" s="18"/>
      <c r="U61" s="18"/>
      <c r="V61" s="18"/>
      <c r="W61" s="18"/>
      <c r="X61" s="18"/>
    </row>
    <row r="62" spans="1:24" ht="36" customHeight="1" x14ac:dyDescent="0.25">
      <c r="A62" s="108"/>
      <c r="B62" s="105"/>
      <c r="C62" s="105"/>
      <c r="D62" s="105"/>
      <c r="E62" s="30" t="s">
        <v>12</v>
      </c>
      <c r="F62" s="84">
        <v>0</v>
      </c>
      <c r="G62" s="77">
        <v>0</v>
      </c>
      <c r="H62" s="77">
        <v>0</v>
      </c>
      <c r="I62" s="77">
        <v>0</v>
      </c>
      <c r="J62" s="77">
        <v>0</v>
      </c>
      <c r="K62" s="80">
        <v>0</v>
      </c>
      <c r="L62" s="91">
        <v>0</v>
      </c>
      <c r="M62" s="80">
        <v>0</v>
      </c>
      <c r="N62" s="77">
        <v>0</v>
      </c>
      <c r="O62" s="111"/>
      <c r="R62" s="18"/>
      <c r="S62" s="18"/>
      <c r="T62" s="18"/>
      <c r="U62" s="18"/>
      <c r="V62" s="18"/>
      <c r="W62" s="18"/>
      <c r="X62" s="18"/>
    </row>
    <row r="63" spans="1:24" ht="38.450000000000003" customHeight="1" x14ac:dyDescent="0.25">
      <c r="A63" s="108"/>
      <c r="B63" s="105"/>
      <c r="C63" s="105"/>
      <c r="D63" s="105"/>
      <c r="E63" s="31" t="s">
        <v>13</v>
      </c>
      <c r="F63" s="84"/>
      <c r="G63" s="77"/>
      <c r="H63" s="77"/>
      <c r="I63" s="77"/>
      <c r="J63" s="77"/>
      <c r="K63" s="77"/>
      <c r="L63" s="77"/>
      <c r="M63" s="77"/>
      <c r="N63" s="77"/>
      <c r="O63" s="111"/>
      <c r="R63" s="18"/>
      <c r="S63" s="18"/>
      <c r="T63" s="18"/>
      <c r="U63" s="18"/>
      <c r="V63" s="18"/>
      <c r="W63" s="18"/>
      <c r="X63" s="18"/>
    </row>
    <row r="64" spans="1:24" ht="26.25" customHeight="1" x14ac:dyDescent="0.25">
      <c r="A64" s="108"/>
      <c r="B64" s="105"/>
      <c r="C64" s="105"/>
      <c r="D64" s="105"/>
      <c r="E64" s="29" t="s">
        <v>14</v>
      </c>
      <c r="F64" s="84">
        <v>818.9</v>
      </c>
      <c r="G64" s="80">
        <v>125.67</v>
      </c>
      <c r="H64" s="77">
        <f>G64/F64*100</f>
        <v>15.346196116741972</v>
      </c>
      <c r="I64" s="80">
        <v>367.74900000000002</v>
      </c>
      <c r="J64" s="77">
        <f>I64/F64*100</f>
        <v>44.907681035535482</v>
      </c>
      <c r="K64" s="80">
        <f>I64+131.499</f>
        <v>499.24800000000005</v>
      </c>
      <c r="L64" s="91">
        <f>K64/F64*100</f>
        <v>60.965685675906713</v>
      </c>
      <c r="M64" s="80">
        <f>K64+175.332+78+8.5+20</f>
        <v>781.08</v>
      </c>
      <c r="N64" s="77">
        <f>M64/F64*100</f>
        <v>95.381609476126513</v>
      </c>
      <c r="O64" s="111"/>
      <c r="R64" s="18"/>
      <c r="S64" s="18"/>
      <c r="T64" s="18"/>
      <c r="U64" s="18"/>
      <c r="V64" s="18"/>
      <c r="W64" s="18"/>
      <c r="X64" s="18"/>
    </row>
    <row r="65" spans="1:24" ht="30" customHeight="1" x14ac:dyDescent="0.25">
      <c r="A65" s="109"/>
      <c r="B65" s="106"/>
      <c r="C65" s="106"/>
      <c r="D65" s="106"/>
      <c r="E65" s="31" t="s">
        <v>15</v>
      </c>
      <c r="F65" s="39"/>
      <c r="G65" s="38"/>
      <c r="H65" s="38"/>
      <c r="I65" s="38"/>
      <c r="J65" s="38"/>
      <c r="K65" s="38"/>
      <c r="L65" s="38"/>
      <c r="M65" s="38"/>
      <c r="N65" s="38"/>
      <c r="O65" s="112"/>
      <c r="R65" s="18"/>
      <c r="S65" s="18"/>
      <c r="T65" s="18"/>
      <c r="U65" s="18"/>
      <c r="V65" s="18"/>
      <c r="W65" s="18"/>
      <c r="X65" s="18"/>
    </row>
    <row r="66" spans="1:24" ht="63" customHeight="1" x14ac:dyDescent="0.25">
      <c r="A66" s="124" t="s">
        <v>69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6"/>
      <c r="R66" s="18"/>
      <c r="S66" s="18"/>
      <c r="T66" s="18"/>
      <c r="U66" s="18"/>
      <c r="V66" s="18"/>
      <c r="W66" s="18"/>
      <c r="X66" s="18"/>
    </row>
    <row r="67" spans="1:24" ht="22.15" customHeight="1" x14ac:dyDescent="0.25">
      <c r="A67" s="107"/>
      <c r="B67" s="152" t="s">
        <v>81</v>
      </c>
      <c r="C67" s="104" t="s">
        <v>21</v>
      </c>
      <c r="D67" s="104" t="s">
        <v>21</v>
      </c>
      <c r="E67" s="28" t="s">
        <v>9</v>
      </c>
      <c r="F67" s="83">
        <f>SUM(F68:F73)</f>
        <v>1152.9410000000003</v>
      </c>
      <c r="G67" s="83">
        <f>SUM(G68:G73)</f>
        <v>165.07</v>
      </c>
      <c r="H67" s="83">
        <f>G67/$F$67%</f>
        <v>14.317298109790524</v>
      </c>
      <c r="I67" s="83">
        <f>SUM(I68:I73)</f>
        <v>495.44900000000007</v>
      </c>
      <c r="J67" s="83">
        <f>I67/$F$67%</f>
        <v>42.97262392438121</v>
      </c>
      <c r="K67" s="83">
        <f>SUM(K68:K73)</f>
        <v>659.24800000000016</v>
      </c>
      <c r="L67" s="83">
        <f>K67/$F$67%</f>
        <v>57.179682221379935</v>
      </c>
      <c r="M67" s="83">
        <f>SUM(M68:M73)</f>
        <v>996.98099999999999</v>
      </c>
      <c r="N67" s="83">
        <f>M67/$F$67%</f>
        <v>86.472855072375765</v>
      </c>
      <c r="O67" s="110" t="s">
        <v>80</v>
      </c>
      <c r="R67" s="18"/>
      <c r="S67" s="18"/>
      <c r="T67" s="18"/>
      <c r="U67" s="18"/>
      <c r="V67" s="18"/>
      <c r="W67" s="18"/>
      <c r="X67" s="18"/>
    </row>
    <row r="68" spans="1:24" ht="19.149999999999999" customHeight="1" x14ac:dyDescent="0.25">
      <c r="A68" s="108"/>
      <c r="B68" s="153"/>
      <c r="C68" s="105"/>
      <c r="D68" s="105"/>
      <c r="E68" s="20" t="s">
        <v>10</v>
      </c>
      <c r="F68" s="121"/>
      <c r="G68" s="122"/>
      <c r="H68" s="122"/>
      <c r="I68" s="122"/>
      <c r="J68" s="122"/>
      <c r="K68" s="122"/>
      <c r="L68" s="122"/>
      <c r="M68" s="122"/>
      <c r="N68" s="123"/>
      <c r="O68" s="111"/>
      <c r="R68" s="18"/>
      <c r="S68" s="18"/>
      <c r="T68" s="18"/>
      <c r="U68" s="43"/>
      <c r="V68" s="18"/>
      <c r="W68" s="18"/>
      <c r="X68" s="18"/>
    </row>
    <row r="69" spans="1:24" ht="42.75" customHeight="1" x14ac:dyDescent="0.25">
      <c r="A69" s="108"/>
      <c r="B69" s="153"/>
      <c r="C69" s="105"/>
      <c r="D69" s="105"/>
      <c r="E69" s="29" t="s">
        <v>11</v>
      </c>
      <c r="F69" s="83"/>
      <c r="G69" s="77"/>
      <c r="H69" s="77"/>
      <c r="I69" s="77"/>
      <c r="J69" s="77"/>
      <c r="K69" s="77"/>
      <c r="L69" s="77"/>
      <c r="M69" s="77"/>
      <c r="N69" s="77"/>
      <c r="O69" s="111"/>
      <c r="R69" s="18"/>
      <c r="S69" s="18"/>
      <c r="T69" s="18"/>
      <c r="U69" s="18"/>
      <c r="V69" s="18"/>
      <c r="W69" s="18"/>
      <c r="X69" s="18"/>
    </row>
    <row r="70" spans="1:24" ht="31.5" x14ac:dyDescent="0.25">
      <c r="A70" s="108"/>
      <c r="B70" s="153"/>
      <c r="C70" s="105"/>
      <c r="D70" s="105"/>
      <c r="E70" s="30" t="s">
        <v>12</v>
      </c>
      <c r="F70" s="84">
        <f>F62+F54+F46+F38+F30+F22</f>
        <v>64.16</v>
      </c>
      <c r="G70" s="84">
        <f>G62+G54+G46+G38+G30+G22</f>
        <v>0</v>
      </c>
      <c r="H70" s="77">
        <f>G70/$F$70%</f>
        <v>0</v>
      </c>
      <c r="I70" s="84">
        <f>I62+I54+I46+I38+I30+I22</f>
        <v>32.299999999999997</v>
      </c>
      <c r="J70" s="77">
        <f>I70/$F$70%</f>
        <v>50.3428927680798</v>
      </c>
      <c r="K70" s="84">
        <f>K62+K54+K46+K38+K30+K22</f>
        <v>48.449999999999996</v>
      </c>
      <c r="L70" s="77">
        <f>K70/$F$70%</f>
        <v>75.514339152119703</v>
      </c>
      <c r="M70" s="84">
        <f>M62+M54+M46+M38+M30+M22</f>
        <v>64.161000000000001</v>
      </c>
      <c r="N70" s="77">
        <f>M70/$F$70%</f>
        <v>100.00155860349128</v>
      </c>
      <c r="O70" s="111"/>
      <c r="R70" s="18"/>
      <c r="S70" s="18"/>
      <c r="T70" s="18"/>
      <c r="U70" s="18"/>
      <c r="V70" s="18"/>
      <c r="W70" s="18"/>
      <c r="X70" s="18"/>
    </row>
    <row r="71" spans="1:24" ht="45.75" customHeight="1" x14ac:dyDescent="0.25">
      <c r="A71" s="108"/>
      <c r="B71" s="153"/>
      <c r="C71" s="105"/>
      <c r="D71" s="105"/>
      <c r="E71" s="31" t="s">
        <v>13</v>
      </c>
      <c r="F71" s="84"/>
      <c r="G71" s="77"/>
      <c r="H71" s="77"/>
      <c r="I71" s="77"/>
      <c r="J71" s="77"/>
      <c r="K71" s="77"/>
      <c r="L71" s="77"/>
      <c r="M71" s="77"/>
      <c r="N71" s="77"/>
      <c r="O71" s="111"/>
      <c r="R71" s="18"/>
      <c r="S71" s="43"/>
      <c r="T71" s="18"/>
      <c r="U71" s="18"/>
      <c r="V71" s="18"/>
      <c r="W71" s="18"/>
      <c r="X71" s="18"/>
    </row>
    <row r="72" spans="1:24" ht="22.5" customHeight="1" x14ac:dyDescent="0.25">
      <c r="A72" s="108"/>
      <c r="B72" s="153"/>
      <c r="C72" s="105"/>
      <c r="D72" s="105"/>
      <c r="E72" s="29" t="s">
        <v>14</v>
      </c>
      <c r="F72" s="84">
        <f>F64+F56+F48+F40+F32+F24</f>
        <v>1088.7810000000002</v>
      </c>
      <c r="G72" s="84">
        <f>G64+G56+G48+G40+G32+G24</f>
        <v>165.07</v>
      </c>
      <c r="H72" s="77">
        <f>G72/F72*100</f>
        <v>15.160991971755566</v>
      </c>
      <c r="I72" s="84">
        <f>I64+I56+I48+I40+I32+I24</f>
        <v>463.14900000000006</v>
      </c>
      <c r="J72" s="77">
        <f>I72/F72*100</f>
        <v>42.538306601603075</v>
      </c>
      <c r="K72" s="84">
        <f>K64+K56+K48+K40+K32+K24</f>
        <v>610.79800000000012</v>
      </c>
      <c r="L72" s="91">
        <f>K72/F72*100</f>
        <v>56.099252283057844</v>
      </c>
      <c r="M72" s="84">
        <f>M64+M56+M48+M40+M32+M24</f>
        <v>932.82</v>
      </c>
      <c r="N72" s="77">
        <f>M72/F72*100</f>
        <v>85.675631738614086</v>
      </c>
      <c r="O72" s="111"/>
      <c r="R72" s="18"/>
      <c r="S72" s="18"/>
      <c r="T72" s="18"/>
      <c r="U72" s="18"/>
      <c r="V72" s="18"/>
      <c r="W72" s="18"/>
      <c r="X72" s="18"/>
    </row>
    <row r="73" spans="1:24" ht="32.25" customHeight="1" x14ac:dyDescent="0.25">
      <c r="A73" s="109"/>
      <c r="B73" s="154"/>
      <c r="C73" s="106"/>
      <c r="D73" s="106"/>
      <c r="E73" s="31" t="s">
        <v>15</v>
      </c>
      <c r="F73" s="39"/>
      <c r="G73" s="38"/>
      <c r="H73" s="38"/>
      <c r="I73" s="38"/>
      <c r="J73" s="38"/>
      <c r="K73" s="38"/>
      <c r="L73" s="38"/>
      <c r="M73" s="38"/>
      <c r="N73" s="38"/>
      <c r="O73" s="112"/>
      <c r="R73" s="18"/>
      <c r="S73" s="18"/>
      <c r="T73" s="18"/>
      <c r="U73" s="18"/>
      <c r="V73" s="18"/>
      <c r="W73" s="18"/>
      <c r="X73" s="18"/>
    </row>
    <row r="74" spans="1:24" ht="31.5" customHeight="1" x14ac:dyDescent="0.25">
      <c r="A74" s="156" t="s">
        <v>53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8"/>
    </row>
    <row r="75" spans="1:24" ht="27" customHeight="1" x14ac:dyDescent="0.25">
      <c r="A75" s="148" t="s">
        <v>54</v>
      </c>
      <c r="B75" s="149"/>
      <c r="C75" s="149"/>
      <c r="D75" s="149"/>
      <c r="E75" s="149"/>
      <c r="F75" s="155"/>
      <c r="G75" s="155"/>
      <c r="H75" s="155"/>
      <c r="I75" s="155"/>
      <c r="J75" s="155"/>
      <c r="K75" s="155"/>
      <c r="L75" s="155"/>
      <c r="M75" s="155"/>
      <c r="N75" s="155"/>
      <c r="O75" s="150"/>
    </row>
    <row r="76" spans="1:24" x14ac:dyDescent="0.25">
      <c r="A76" s="107" t="s">
        <v>29</v>
      </c>
      <c r="B76" s="104" t="s">
        <v>55</v>
      </c>
      <c r="C76" s="104" t="s">
        <v>21</v>
      </c>
      <c r="D76" s="101"/>
      <c r="E76" s="19" t="s">
        <v>9</v>
      </c>
      <c r="F76" s="79">
        <v>0</v>
      </c>
      <c r="G76" s="79">
        <v>0</v>
      </c>
      <c r="H76" s="79">
        <v>0</v>
      </c>
      <c r="I76" s="79">
        <f>I81+I79</f>
        <v>0</v>
      </c>
      <c r="J76" s="80">
        <v>0</v>
      </c>
      <c r="K76" s="79">
        <f>K81+K79</f>
        <v>0</v>
      </c>
      <c r="L76" s="80">
        <v>0</v>
      </c>
      <c r="M76" s="90">
        <v>0</v>
      </c>
      <c r="N76" s="79">
        <v>0</v>
      </c>
      <c r="O76" s="110"/>
    </row>
    <row r="77" spans="1:24" x14ac:dyDescent="0.25">
      <c r="A77" s="108"/>
      <c r="B77" s="105"/>
      <c r="C77" s="105"/>
      <c r="D77" s="102"/>
      <c r="E77" s="20" t="s">
        <v>10</v>
      </c>
      <c r="F77" s="113"/>
      <c r="G77" s="114"/>
      <c r="H77" s="114"/>
      <c r="I77" s="114"/>
      <c r="J77" s="114"/>
      <c r="K77" s="114"/>
      <c r="L77" s="114"/>
      <c r="M77" s="114"/>
      <c r="N77" s="115"/>
      <c r="O77" s="111"/>
    </row>
    <row r="78" spans="1:24" ht="31.5" x14ac:dyDescent="0.25">
      <c r="A78" s="108"/>
      <c r="B78" s="105"/>
      <c r="C78" s="105"/>
      <c r="D78" s="102"/>
      <c r="E78" s="21" t="s">
        <v>11</v>
      </c>
      <c r="F78" s="82"/>
      <c r="G78" s="80"/>
      <c r="H78" s="80"/>
      <c r="I78" s="80"/>
      <c r="J78" s="80"/>
      <c r="K78" s="80"/>
      <c r="L78" s="80"/>
      <c r="M78" s="80"/>
      <c r="N78" s="80"/>
      <c r="O78" s="111"/>
    </row>
    <row r="79" spans="1:24" ht="31.5" x14ac:dyDescent="0.25">
      <c r="A79" s="108"/>
      <c r="B79" s="105"/>
      <c r="C79" s="105"/>
      <c r="D79" s="102"/>
      <c r="E79" s="22" t="s">
        <v>12</v>
      </c>
      <c r="F79" s="82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1">
        <v>0</v>
      </c>
      <c r="N79" s="81">
        <v>0</v>
      </c>
      <c r="O79" s="111"/>
    </row>
    <row r="80" spans="1:24" ht="54" customHeight="1" x14ac:dyDescent="0.25">
      <c r="A80" s="108"/>
      <c r="B80" s="105"/>
      <c r="C80" s="105"/>
      <c r="D80" s="102"/>
      <c r="E80" s="23" t="s">
        <v>13</v>
      </c>
      <c r="F80" s="82"/>
      <c r="G80" s="80"/>
      <c r="H80" s="80"/>
      <c r="I80" s="80"/>
      <c r="J80" s="80"/>
      <c r="K80" s="80"/>
      <c r="L80" s="80"/>
      <c r="M80" s="80"/>
      <c r="N80" s="80"/>
      <c r="O80" s="111"/>
    </row>
    <row r="81" spans="1:15" ht="24" customHeight="1" x14ac:dyDescent="0.25">
      <c r="A81" s="108"/>
      <c r="B81" s="105"/>
      <c r="C81" s="105"/>
      <c r="D81" s="102"/>
      <c r="E81" s="21" t="s">
        <v>14</v>
      </c>
      <c r="F81" s="82">
        <v>0</v>
      </c>
      <c r="G81" s="80">
        <v>0</v>
      </c>
      <c r="H81" s="80">
        <v>0</v>
      </c>
      <c r="I81" s="82">
        <v>0</v>
      </c>
      <c r="J81" s="80">
        <v>0</v>
      </c>
      <c r="K81" s="82">
        <v>0</v>
      </c>
      <c r="L81" s="80">
        <v>0</v>
      </c>
      <c r="M81" s="81">
        <v>0</v>
      </c>
      <c r="N81" s="81">
        <v>0</v>
      </c>
      <c r="O81" s="111"/>
    </row>
    <row r="82" spans="1:15" ht="35.25" customHeight="1" x14ac:dyDescent="0.25">
      <c r="A82" s="109"/>
      <c r="B82" s="106"/>
      <c r="C82" s="106"/>
      <c r="D82" s="103"/>
      <c r="E82" s="23" t="s">
        <v>15</v>
      </c>
      <c r="F82" s="75"/>
      <c r="G82" s="77"/>
      <c r="H82" s="77"/>
      <c r="I82" s="77"/>
      <c r="J82" s="77"/>
      <c r="K82" s="77"/>
      <c r="L82" s="77"/>
      <c r="M82" s="77"/>
      <c r="N82" s="77"/>
      <c r="O82" s="112"/>
    </row>
    <row r="83" spans="1:15" ht="15.75" customHeight="1" x14ac:dyDescent="0.25">
      <c r="A83" s="98" t="s">
        <v>30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100"/>
    </row>
    <row r="84" spans="1:15" ht="31.5" customHeight="1" x14ac:dyDescent="0.25">
      <c r="A84" s="107" t="s">
        <v>65</v>
      </c>
      <c r="B84" s="104" t="s">
        <v>88</v>
      </c>
      <c r="C84" s="104" t="s">
        <v>21</v>
      </c>
      <c r="D84" s="101"/>
      <c r="E84" s="19" t="s">
        <v>9</v>
      </c>
      <c r="F84" s="79">
        <f>F87+F89</f>
        <v>380</v>
      </c>
      <c r="G84" s="79">
        <f>G87+G89</f>
        <v>16.39996</v>
      </c>
      <c r="H84" s="80">
        <f>G84/F84*100</f>
        <v>4.3157789473684209</v>
      </c>
      <c r="I84" s="79">
        <f>I89+I87</f>
        <v>28.420999999999999</v>
      </c>
      <c r="J84" s="80">
        <f>I84/F84*100</f>
        <v>7.4792105263157893</v>
      </c>
      <c r="K84" s="79">
        <f>K89+K87</f>
        <v>41.536439999999999</v>
      </c>
      <c r="L84" s="80">
        <f>K84/F84*100</f>
        <v>10.930642105263159</v>
      </c>
      <c r="M84" s="79">
        <f>M89+M87</f>
        <v>372.70355999999998</v>
      </c>
      <c r="N84" s="89">
        <f>M84/F84*100</f>
        <v>98.079884210526316</v>
      </c>
      <c r="O84" s="110"/>
    </row>
    <row r="85" spans="1:15" x14ac:dyDescent="0.25">
      <c r="A85" s="108"/>
      <c r="B85" s="105"/>
      <c r="C85" s="105"/>
      <c r="D85" s="102"/>
      <c r="E85" s="20" t="s">
        <v>10</v>
      </c>
      <c r="F85" s="113"/>
      <c r="G85" s="114"/>
      <c r="H85" s="114"/>
      <c r="I85" s="114"/>
      <c r="J85" s="114"/>
      <c r="K85" s="114"/>
      <c r="L85" s="114"/>
      <c r="M85" s="114"/>
      <c r="N85" s="115"/>
      <c r="O85" s="111"/>
    </row>
    <row r="86" spans="1:15" ht="31.5" x14ac:dyDescent="0.25">
      <c r="A86" s="108"/>
      <c r="B86" s="105"/>
      <c r="C86" s="105"/>
      <c r="D86" s="102"/>
      <c r="E86" s="21" t="s">
        <v>11</v>
      </c>
      <c r="F86" s="82"/>
      <c r="G86" s="80"/>
      <c r="H86" s="80"/>
      <c r="I86" s="80"/>
      <c r="J86" s="80"/>
      <c r="K86" s="80"/>
      <c r="L86" s="80"/>
      <c r="M86" s="80"/>
      <c r="N86" s="80"/>
      <c r="O86" s="111"/>
    </row>
    <row r="87" spans="1:15" ht="31.5" x14ac:dyDescent="0.25">
      <c r="A87" s="108"/>
      <c r="B87" s="105"/>
      <c r="C87" s="105"/>
      <c r="D87" s="102"/>
      <c r="E87" s="22" t="s">
        <v>12</v>
      </c>
      <c r="F87" s="82">
        <v>150</v>
      </c>
      <c r="G87" s="82">
        <v>0</v>
      </c>
      <c r="H87" s="80">
        <v>0</v>
      </c>
      <c r="I87" s="82">
        <v>0</v>
      </c>
      <c r="J87" s="80">
        <v>0</v>
      </c>
      <c r="K87" s="82">
        <v>0</v>
      </c>
      <c r="L87" s="80">
        <v>0</v>
      </c>
      <c r="M87" s="81">
        <v>150</v>
      </c>
      <c r="N87" s="81">
        <f>M87/F87*100</f>
        <v>100</v>
      </c>
      <c r="O87" s="111"/>
    </row>
    <row r="88" spans="1:15" ht="47.25" x14ac:dyDescent="0.25">
      <c r="A88" s="108"/>
      <c r="B88" s="105"/>
      <c r="C88" s="105"/>
      <c r="D88" s="102"/>
      <c r="E88" s="23" t="s">
        <v>13</v>
      </c>
      <c r="F88" s="82"/>
      <c r="G88" s="80"/>
      <c r="H88" s="80"/>
      <c r="I88" s="80"/>
      <c r="J88" s="80"/>
      <c r="K88" s="80"/>
      <c r="L88" s="80"/>
      <c r="M88" s="80"/>
      <c r="N88" s="80"/>
      <c r="O88" s="111"/>
    </row>
    <row r="89" spans="1:15" x14ac:dyDescent="0.25">
      <c r="A89" s="108"/>
      <c r="B89" s="105"/>
      <c r="C89" s="105"/>
      <c r="D89" s="102"/>
      <c r="E89" s="21" t="s">
        <v>14</v>
      </c>
      <c r="F89" s="82">
        <v>230</v>
      </c>
      <c r="G89" s="82">
        <v>16.39996</v>
      </c>
      <c r="H89" s="80">
        <f>G89/F89*100</f>
        <v>7.1304173913043476</v>
      </c>
      <c r="I89" s="82">
        <v>28.420999999999999</v>
      </c>
      <c r="J89" s="80">
        <f>I89/F89*100</f>
        <v>12.35695652173913</v>
      </c>
      <c r="K89" s="82">
        <v>41.536439999999999</v>
      </c>
      <c r="L89" s="80">
        <f>K89/F89*100</f>
        <v>18.059321739130436</v>
      </c>
      <c r="M89" s="81">
        <f>K89+31.16712+150</f>
        <v>222.70355999999998</v>
      </c>
      <c r="N89" s="81">
        <f>M89/F89*100</f>
        <v>96.827634782608683</v>
      </c>
      <c r="O89" s="111"/>
    </row>
    <row r="90" spans="1:15" ht="30.75" customHeight="1" x14ac:dyDescent="0.25">
      <c r="A90" s="109"/>
      <c r="B90" s="106"/>
      <c r="C90" s="106"/>
      <c r="D90" s="103"/>
      <c r="E90" s="23" t="s">
        <v>15</v>
      </c>
      <c r="F90" s="75"/>
      <c r="G90" s="77"/>
      <c r="H90" s="77"/>
      <c r="I90" s="77"/>
      <c r="J90" s="77"/>
      <c r="K90" s="77"/>
      <c r="L90" s="77"/>
      <c r="M90" s="77"/>
      <c r="N90" s="77"/>
      <c r="O90" s="112"/>
    </row>
    <row r="91" spans="1:15" ht="41.25" customHeight="1" x14ac:dyDescent="0.25">
      <c r="A91" s="116" t="s">
        <v>77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8"/>
    </row>
    <row r="92" spans="1:15" ht="35.25" customHeight="1" x14ac:dyDescent="0.25">
      <c r="A92" s="127" t="s">
        <v>82</v>
      </c>
      <c r="B92" s="128"/>
      <c r="C92" s="128"/>
      <c r="D92" s="129"/>
      <c r="E92" s="73" t="s">
        <v>17</v>
      </c>
      <c r="F92" s="83">
        <f>F95+F97</f>
        <v>380</v>
      </c>
      <c r="G92" s="83">
        <f>G95+G97</f>
        <v>16.39996</v>
      </c>
      <c r="H92" s="84">
        <f>G92/F92*100</f>
        <v>4.3157789473684209</v>
      </c>
      <c r="I92" s="83">
        <f>I84+I76</f>
        <v>28.420999999999999</v>
      </c>
      <c r="J92" s="85">
        <f>I92/F92*100</f>
        <v>7.4792105263157893</v>
      </c>
      <c r="K92" s="83">
        <f>K84+K76</f>
        <v>41.536439999999999</v>
      </c>
      <c r="L92" s="86">
        <f>K92/F92*100</f>
        <v>10.930642105263159</v>
      </c>
      <c r="M92" s="83">
        <f>M84+M76</f>
        <v>372.70355999999998</v>
      </c>
      <c r="N92" s="79">
        <f>M92/F92*100</f>
        <v>98.079884210526316</v>
      </c>
      <c r="O92" s="136"/>
    </row>
    <row r="93" spans="1:15" ht="24" customHeight="1" x14ac:dyDescent="0.25">
      <c r="A93" s="130"/>
      <c r="B93" s="131"/>
      <c r="C93" s="131"/>
      <c r="D93" s="132"/>
      <c r="E93" s="24" t="s">
        <v>10</v>
      </c>
      <c r="F93" s="139"/>
      <c r="G93" s="140"/>
      <c r="H93" s="140"/>
      <c r="I93" s="140"/>
      <c r="J93" s="140"/>
      <c r="K93" s="140"/>
      <c r="L93" s="140"/>
      <c r="M93" s="140"/>
      <c r="N93" s="141"/>
      <c r="O93" s="137"/>
    </row>
    <row r="94" spans="1:15" ht="26.25" customHeight="1" x14ac:dyDescent="0.25">
      <c r="A94" s="130"/>
      <c r="B94" s="131"/>
      <c r="C94" s="131"/>
      <c r="D94" s="132"/>
      <c r="E94" s="44" t="s">
        <v>11</v>
      </c>
      <c r="F94" s="83"/>
      <c r="G94" s="83"/>
      <c r="H94" s="84"/>
      <c r="I94" s="84"/>
      <c r="J94" s="84"/>
      <c r="K94" s="84"/>
      <c r="L94" s="84"/>
      <c r="M94" s="84"/>
      <c r="N94" s="84"/>
      <c r="O94" s="137"/>
    </row>
    <row r="95" spans="1:15" ht="31.5" customHeight="1" x14ac:dyDescent="0.25">
      <c r="A95" s="130"/>
      <c r="B95" s="131"/>
      <c r="C95" s="131"/>
      <c r="D95" s="132"/>
      <c r="E95" s="40" t="s">
        <v>12</v>
      </c>
      <c r="F95" s="83">
        <f>F87+F79</f>
        <v>150</v>
      </c>
      <c r="G95" s="83">
        <f>G87+G79</f>
        <v>0</v>
      </c>
      <c r="H95" s="85">
        <f>G95/F95*100</f>
        <v>0</v>
      </c>
      <c r="I95" s="83">
        <f>I87+I79</f>
        <v>0</v>
      </c>
      <c r="J95" s="87">
        <f>I95/F95*100</f>
        <v>0</v>
      </c>
      <c r="K95" s="83">
        <f>K87+K79</f>
        <v>0</v>
      </c>
      <c r="L95" s="86">
        <f>K95/F95*100</f>
        <v>0</v>
      </c>
      <c r="M95" s="83">
        <f>M87+M79</f>
        <v>150</v>
      </c>
      <c r="N95" s="79">
        <f>M95/F95*100</f>
        <v>100</v>
      </c>
      <c r="O95" s="137"/>
    </row>
    <row r="96" spans="1:15" ht="31.5" customHeight="1" x14ac:dyDescent="0.25">
      <c r="A96" s="130"/>
      <c r="B96" s="131"/>
      <c r="C96" s="131"/>
      <c r="D96" s="132"/>
      <c r="E96" s="40" t="s">
        <v>13</v>
      </c>
      <c r="F96" s="83"/>
      <c r="G96" s="83"/>
      <c r="H96" s="84"/>
      <c r="I96" s="84"/>
      <c r="J96" s="84"/>
      <c r="K96" s="84"/>
      <c r="L96" s="84"/>
      <c r="M96" s="84"/>
      <c r="N96" s="84"/>
      <c r="O96" s="137"/>
    </row>
    <row r="97" spans="1:15" ht="26.25" customHeight="1" x14ac:dyDescent="0.25">
      <c r="A97" s="130"/>
      <c r="B97" s="131"/>
      <c r="C97" s="131"/>
      <c r="D97" s="132"/>
      <c r="E97" s="44" t="s">
        <v>14</v>
      </c>
      <c r="F97" s="83">
        <f>F89+F81</f>
        <v>230</v>
      </c>
      <c r="G97" s="83">
        <f>G89+G81</f>
        <v>16.39996</v>
      </c>
      <c r="H97" s="84">
        <f>G97/F97*100</f>
        <v>7.1304173913043476</v>
      </c>
      <c r="I97" s="83">
        <f>I89+I81</f>
        <v>28.420999999999999</v>
      </c>
      <c r="J97" s="84">
        <f>I97/F97*100</f>
        <v>12.35695652173913</v>
      </c>
      <c r="K97" s="83">
        <f>K89+K81</f>
        <v>41.536439999999999</v>
      </c>
      <c r="L97" s="84">
        <f>K97/F97*100</f>
        <v>18.059321739130436</v>
      </c>
      <c r="M97" s="83">
        <f>M89+M81</f>
        <v>222.70355999999998</v>
      </c>
      <c r="N97" s="79">
        <f>M97/F97*100</f>
        <v>96.827634782608683</v>
      </c>
      <c r="O97" s="137"/>
    </row>
    <row r="98" spans="1:15" ht="25.5" customHeight="1" x14ac:dyDescent="0.25">
      <c r="A98" s="133"/>
      <c r="B98" s="134"/>
      <c r="C98" s="134"/>
      <c r="D98" s="135"/>
      <c r="E98" s="74" t="s">
        <v>15</v>
      </c>
      <c r="F98" s="83"/>
      <c r="G98" s="83"/>
      <c r="H98" s="84"/>
      <c r="I98" s="84"/>
      <c r="J98" s="84"/>
      <c r="K98" s="84"/>
      <c r="L98" s="84"/>
      <c r="M98" s="84"/>
      <c r="N98" s="84"/>
      <c r="O98" s="138"/>
    </row>
    <row r="99" spans="1:15" ht="31.5" x14ac:dyDescent="0.25">
      <c r="A99" s="127" t="s">
        <v>16</v>
      </c>
      <c r="B99" s="128"/>
      <c r="C99" s="128"/>
      <c r="D99" s="129"/>
      <c r="E99" s="65" t="s">
        <v>17</v>
      </c>
      <c r="F99" s="83">
        <f>SUM(F101:F105)</f>
        <v>1532.9410000000003</v>
      </c>
      <c r="G99" s="83">
        <f>G84+G76+G67+G51+G43+G35+G27+G19</f>
        <v>220.86995999999999</v>
      </c>
      <c r="H99" s="84">
        <f>G99/F99*100</f>
        <v>14.408249241164532</v>
      </c>
      <c r="I99" s="83">
        <f>I84+I76+I67+I51+I43+I35+I27+I19</f>
        <v>651.57000000000016</v>
      </c>
      <c r="J99" s="85">
        <f>I99/F99*100</f>
        <v>42.50457127834666</v>
      </c>
      <c r="K99" s="83">
        <f>K84+K76+K67+K51+K43+K35+K27+K19</f>
        <v>860.78444000000013</v>
      </c>
      <c r="L99" s="86">
        <f>K99/F99*100</f>
        <v>56.152483363678051</v>
      </c>
      <c r="M99" s="79">
        <f t="shared" ref="M99" si="4">M104+M102</f>
        <v>1369.6845600000001</v>
      </c>
      <c r="N99" s="88">
        <f>M99/F99*100</f>
        <v>89.350115888347943</v>
      </c>
      <c r="O99" s="136"/>
    </row>
    <row r="100" spans="1:15" x14ac:dyDescent="0.25">
      <c r="A100" s="130"/>
      <c r="B100" s="131"/>
      <c r="C100" s="131"/>
      <c r="D100" s="132"/>
      <c r="E100" s="24" t="s">
        <v>10</v>
      </c>
      <c r="F100" s="139"/>
      <c r="G100" s="140"/>
      <c r="H100" s="140"/>
      <c r="I100" s="140"/>
      <c r="J100" s="140"/>
      <c r="K100" s="140"/>
      <c r="L100" s="140"/>
      <c r="M100" s="140"/>
      <c r="N100" s="141"/>
      <c r="O100" s="137"/>
    </row>
    <row r="101" spans="1:15" ht="31.5" x14ac:dyDescent="0.25">
      <c r="A101" s="130"/>
      <c r="B101" s="131"/>
      <c r="C101" s="131"/>
      <c r="D101" s="132"/>
      <c r="E101" s="44" t="s">
        <v>11</v>
      </c>
      <c r="F101" s="83"/>
      <c r="G101" s="83"/>
      <c r="H101" s="83"/>
      <c r="I101" s="83"/>
      <c r="J101" s="83"/>
      <c r="K101" s="83"/>
      <c r="L101" s="83"/>
      <c r="M101" s="83"/>
      <c r="N101" s="83"/>
      <c r="O101" s="137"/>
    </row>
    <row r="102" spans="1:15" ht="31.5" x14ac:dyDescent="0.25">
      <c r="A102" s="130"/>
      <c r="B102" s="131"/>
      <c r="C102" s="131"/>
      <c r="D102" s="132"/>
      <c r="E102" s="40" t="s">
        <v>12</v>
      </c>
      <c r="F102" s="83">
        <f t="shared" ref="F102:M105" si="5">F70+F95</f>
        <v>214.16</v>
      </c>
      <c r="G102" s="83">
        <f t="shared" si="5"/>
        <v>0</v>
      </c>
      <c r="H102" s="83">
        <f>G102/$F$102%</f>
        <v>0</v>
      </c>
      <c r="I102" s="83">
        <f t="shared" si="5"/>
        <v>32.299999999999997</v>
      </c>
      <c r="J102" s="83">
        <f>I102/$F$102%</f>
        <v>15.082181546507284</v>
      </c>
      <c r="K102" s="83">
        <f t="shared" si="5"/>
        <v>48.449999999999996</v>
      </c>
      <c r="L102" s="83">
        <f>K102/$F$102%</f>
        <v>22.623272319760925</v>
      </c>
      <c r="M102" s="83">
        <f t="shared" si="5"/>
        <v>214.161</v>
      </c>
      <c r="N102" s="83">
        <f>M102/$F$102%</f>
        <v>100.00046694060516</v>
      </c>
      <c r="O102" s="137"/>
    </row>
    <row r="103" spans="1:15" ht="47.25" x14ac:dyDescent="0.25">
      <c r="A103" s="130"/>
      <c r="B103" s="131"/>
      <c r="C103" s="131"/>
      <c r="D103" s="132"/>
      <c r="E103" s="40" t="s">
        <v>13</v>
      </c>
      <c r="F103" s="83">
        <f t="shared" si="5"/>
        <v>0</v>
      </c>
      <c r="G103" s="83"/>
      <c r="H103" s="84"/>
      <c r="I103" s="84"/>
      <c r="J103" s="84"/>
      <c r="K103" s="84"/>
      <c r="L103" s="84"/>
      <c r="M103" s="84"/>
      <c r="N103" s="84"/>
      <c r="O103" s="137"/>
    </row>
    <row r="104" spans="1:15" x14ac:dyDescent="0.25">
      <c r="A104" s="130"/>
      <c r="B104" s="131"/>
      <c r="C104" s="131"/>
      <c r="D104" s="132"/>
      <c r="E104" s="44" t="s">
        <v>14</v>
      </c>
      <c r="F104" s="83">
        <f t="shared" si="5"/>
        <v>1318.7810000000002</v>
      </c>
      <c r="G104" s="83">
        <f t="shared" si="5"/>
        <v>181.46995999999999</v>
      </c>
      <c r="H104" s="83">
        <f>G104/$F$104%</f>
        <v>13.760431792693401</v>
      </c>
      <c r="I104" s="83">
        <f t="shared" si="5"/>
        <v>491.57000000000005</v>
      </c>
      <c r="J104" s="83">
        <f>I104/$F$104%</f>
        <v>37.274574019492242</v>
      </c>
      <c r="K104" s="83">
        <f t="shared" si="5"/>
        <v>652.33444000000009</v>
      </c>
      <c r="L104" s="83">
        <f>K104/$F$104%</f>
        <v>49.464955894875644</v>
      </c>
      <c r="M104" s="83">
        <f t="shared" si="5"/>
        <v>1155.5235600000001</v>
      </c>
      <c r="N104" s="83">
        <f>M104/$F$104%</f>
        <v>87.620579914329966</v>
      </c>
      <c r="O104" s="137"/>
    </row>
    <row r="105" spans="1:15" ht="31.5" x14ac:dyDescent="0.25">
      <c r="A105" s="133"/>
      <c r="B105" s="134"/>
      <c r="C105" s="134"/>
      <c r="D105" s="135"/>
      <c r="E105" s="66" t="s">
        <v>15</v>
      </c>
      <c r="F105" s="83">
        <f t="shared" si="5"/>
        <v>0</v>
      </c>
      <c r="G105" s="83"/>
      <c r="H105" s="84"/>
      <c r="I105" s="84"/>
      <c r="J105" s="84"/>
      <c r="K105" s="84"/>
      <c r="L105" s="84"/>
      <c r="M105" s="84"/>
      <c r="N105" s="84"/>
      <c r="O105" s="138"/>
    </row>
    <row r="106" spans="1:15" x14ac:dyDescent="0.25">
      <c r="A106" s="51"/>
      <c r="B106" s="52" t="s">
        <v>18</v>
      </c>
      <c r="C106" s="53"/>
      <c r="D106" s="54"/>
      <c r="E106" s="54"/>
      <c r="F106" s="53"/>
      <c r="G106"/>
      <c r="H106"/>
      <c r="I106"/>
      <c r="J106" s="11"/>
      <c r="K106"/>
      <c r="L106"/>
      <c r="M106" s="25"/>
      <c r="N106" s="25"/>
      <c r="O106" s="25"/>
    </row>
    <row r="107" spans="1:15" x14ac:dyDescent="0.25">
      <c r="A107" s="51"/>
      <c r="B107" s="55"/>
      <c r="C107" s="56" t="s">
        <v>58</v>
      </c>
      <c r="D107" s="57"/>
      <c r="E107" s="57"/>
      <c r="F107" s="57"/>
      <c r="G107"/>
      <c r="H107"/>
      <c r="I107"/>
      <c r="J107"/>
      <c r="K107"/>
      <c r="L107"/>
      <c r="M107" s="25"/>
      <c r="N107" s="25"/>
      <c r="O107" s="25"/>
    </row>
    <row r="108" spans="1:15" ht="16.5" customHeight="1" x14ac:dyDescent="0.25">
      <c r="A108" s="51"/>
      <c r="B108" s="119" t="s">
        <v>22</v>
      </c>
      <c r="C108" s="120"/>
      <c r="D108" s="120"/>
      <c r="E108" s="120"/>
      <c r="F108" s="120"/>
      <c r="G108"/>
      <c r="H108"/>
      <c r="I108"/>
      <c r="J108"/>
      <c r="K108"/>
      <c r="L108"/>
      <c r="M108" s="25"/>
      <c r="N108" s="25"/>
      <c r="O108" s="25"/>
    </row>
    <row r="109" spans="1:15" x14ac:dyDescent="0.25">
      <c r="A109" s="51"/>
      <c r="B109" s="56" t="s">
        <v>23</v>
      </c>
      <c r="C109" s="56"/>
      <c r="D109" s="56"/>
      <c r="E109" s="56"/>
      <c r="F109" s="56"/>
      <c r="G109" s="58"/>
      <c r="H109" s="58"/>
      <c r="I109" s="58"/>
      <c r="J109"/>
      <c r="K109"/>
      <c r="L109"/>
      <c r="M109" s="25"/>
      <c r="N109" s="25"/>
      <c r="O109" s="25"/>
    </row>
    <row r="110" spans="1:15" x14ac:dyDescent="0.25">
      <c r="A110" s="51"/>
      <c r="B110" s="56" t="s">
        <v>59</v>
      </c>
      <c r="C110" s="59" t="s">
        <v>60</v>
      </c>
      <c r="D110" s="59"/>
      <c r="E110" s="59"/>
      <c r="F110" s="59"/>
      <c r="G110" s="60"/>
      <c r="H110" s="60"/>
      <c r="I110" s="60" t="s">
        <v>61</v>
      </c>
      <c r="J110" s="61"/>
      <c r="K110"/>
      <c r="L110"/>
      <c r="M110" s="25"/>
      <c r="N110" s="25"/>
      <c r="O110" s="25"/>
    </row>
    <row r="111" spans="1:15" x14ac:dyDescent="0.25">
      <c r="A111" s="51"/>
      <c r="B111" s="58" t="s">
        <v>62</v>
      </c>
      <c r="C111" s="55"/>
      <c r="D111" s="55"/>
      <c r="E111" s="55"/>
      <c r="F111" s="55"/>
      <c r="G111"/>
      <c r="H111"/>
      <c r="I111"/>
      <c r="J111"/>
      <c r="K111"/>
      <c r="L111"/>
      <c r="M111" s="25"/>
      <c r="N111" s="25"/>
      <c r="O111" s="25"/>
    </row>
    <row r="112" spans="1:15" x14ac:dyDescent="0.25">
      <c r="A112" s="51"/>
      <c r="B112" s="58" t="s">
        <v>24</v>
      </c>
      <c r="C112" s="58"/>
      <c r="D112" s="53"/>
      <c r="E112" s="54"/>
      <c r="F112" s="58" t="s">
        <v>25</v>
      </c>
      <c r="G112"/>
      <c r="H112"/>
      <c r="I112"/>
      <c r="J112"/>
      <c r="K112"/>
      <c r="L112"/>
      <c r="M112" s="25"/>
      <c r="N112" s="25"/>
      <c r="O112" s="25"/>
    </row>
    <row r="113" spans="1:15" x14ac:dyDescent="0.25">
      <c r="A113" s="51"/>
      <c r="B113" s="58" t="s">
        <v>26</v>
      </c>
      <c r="C113" s="58"/>
      <c r="D113" s="56" t="s">
        <v>27</v>
      </c>
      <c r="E113" s="57"/>
      <c r="F113" s="55"/>
      <c r="G113"/>
      <c r="H113"/>
      <c r="I113"/>
      <c r="J113"/>
      <c r="K113"/>
      <c r="L113"/>
      <c r="M113" s="25"/>
      <c r="N113" s="25"/>
      <c r="O113" s="25"/>
    </row>
    <row r="114" spans="1:15" ht="12.75" customHeight="1" thickBot="1" x14ac:dyDescent="0.3">
      <c r="A114" s="51"/>
      <c r="B114" s="95" t="s">
        <v>63</v>
      </c>
      <c r="C114" s="95"/>
      <c r="D114" s="62"/>
      <c r="E114" s="63"/>
      <c r="F114"/>
      <c r="G114"/>
      <c r="H114"/>
      <c r="I114"/>
      <c r="J114"/>
      <c r="K114"/>
      <c r="L114"/>
      <c r="M114" s="25"/>
      <c r="N114" s="25"/>
      <c r="O114" s="25"/>
    </row>
    <row r="115" spans="1:15" ht="18" customHeight="1" x14ac:dyDescent="0.25">
      <c r="A115" s="51"/>
      <c r="B115" s="95"/>
      <c r="C115" s="95"/>
      <c r="D115" s="96"/>
      <c r="E115" s="97"/>
      <c r="F115" s="64" t="s">
        <v>64</v>
      </c>
      <c r="G115"/>
      <c r="H115"/>
      <c r="I115"/>
      <c r="J115"/>
      <c r="K115"/>
      <c r="L115"/>
      <c r="M115" s="25"/>
      <c r="N115" s="25"/>
      <c r="O115" s="25"/>
    </row>
    <row r="116" spans="1:15" x14ac:dyDescent="0.25">
      <c r="A116" s="25"/>
      <c r="B116" s="25"/>
      <c r="C116" s="25"/>
      <c r="D116" s="25"/>
      <c r="E116" s="25"/>
      <c r="F116" s="37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x14ac:dyDescent="0.25">
      <c r="A117" s="25"/>
      <c r="B117" s="25"/>
      <c r="C117" s="25"/>
      <c r="D117" s="25"/>
      <c r="E117" s="25"/>
      <c r="F117" s="37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x14ac:dyDescent="0.25">
      <c r="A118" s="25"/>
      <c r="B118" s="25"/>
      <c r="C118" s="25"/>
      <c r="D118" s="25"/>
      <c r="E118" s="25"/>
      <c r="F118" s="37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x14ac:dyDescent="0.25">
      <c r="A119" s="25"/>
      <c r="B119" s="25"/>
      <c r="C119" s="25"/>
      <c r="D119" s="25"/>
      <c r="E119" s="25"/>
      <c r="F119" s="37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x14ac:dyDescent="0.25">
      <c r="A120" s="25"/>
      <c r="B120" s="25"/>
      <c r="C120" s="25"/>
      <c r="D120" s="25"/>
      <c r="E120" s="25"/>
      <c r="F120" s="37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x14ac:dyDescent="0.25">
      <c r="A121" s="25"/>
      <c r="B121" s="25"/>
      <c r="C121" s="25"/>
      <c r="D121" s="25"/>
      <c r="E121" s="25"/>
      <c r="F121" s="37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x14ac:dyDescent="0.25">
      <c r="A122" s="25"/>
      <c r="B122" s="25"/>
      <c r="C122" s="25"/>
      <c r="D122" s="25"/>
      <c r="E122" s="25"/>
      <c r="F122" s="37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x14ac:dyDescent="0.25">
      <c r="A123" s="25"/>
      <c r="B123" s="25"/>
      <c r="C123" s="25"/>
      <c r="D123" s="25"/>
      <c r="E123" s="25"/>
      <c r="F123" s="37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x14ac:dyDescent="0.25">
      <c r="A124" s="25"/>
      <c r="B124" s="25"/>
      <c r="C124" s="25"/>
      <c r="D124" s="25"/>
      <c r="E124" s="25"/>
      <c r="F124" s="37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x14ac:dyDescent="0.25">
      <c r="A125" s="25"/>
      <c r="B125" s="25"/>
      <c r="C125" s="25"/>
      <c r="D125" s="25"/>
      <c r="E125" s="25"/>
      <c r="F125" s="37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x14ac:dyDescent="0.25">
      <c r="A126" s="25"/>
      <c r="B126" s="25"/>
      <c r="C126" s="25"/>
      <c r="D126" s="25"/>
      <c r="E126" s="25"/>
      <c r="F126" s="37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x14ac:dyDescent="0.25">
      <c r="A127" s="25"/>
      <c r="B127" s="25"/>
      <c r="C127" s="25"/>
      <c r="D127" s="25"/>
      <c r="E127" s="25"/>
      <c r="F127" s="37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x14ac:dyDescent="0.25">
      <c r="A128" s="25"/>
      <c r="B128" s="25"/>
      <c r="C128" s="25"/>
      <c r="D128" s="25"/>
      <c r="E128" s="25"/>
      <c r="F128" s="37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x14ac:dyDescent="0.25">
      <c r="A129" s="25"/>
      <c r="B129" s="25"/>
      <c r="C129" s="25"/>
      <c r="D129" s="25"/>
      <c r="E129" s="25"/>
      <c r="F129" s="37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x14ac:dyDescent="0.25">
      <c r="A130" s="25"/>
      <c r="B130" s="25"/>
      <c r="C130" s="25"/>
      <c r="D130" s="25"/>
      <c r="E130" s="25"/>
      <c r="F130" s="37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x14ac:dyDescent="0.25">
      <c r="A131" s="25"/>
      <c r="B131" s="25"/>
      <c r="C131" s="25"/>
      <c r="D131" s="25"/>
      <c r="E131" s="25"/>
      <c r="F131" s="37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x14ac:dyDescent="0.25">
      <c r="A132" s="25"/>
      <c r="B132" s="25"/>
      <c r="C132" s="25"/>
      <c r="D132" s="25"/>
      <c r="E132" s="25"/>
      <c r="F132" s="37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x14ac:dyDescent="0.25">
      <c r="A133" s="25"/>
      <c r="B133" s="25"/>
      <c r="C133" s="25"/>
      <c r="D133" s="25"/>
      <c r="E133" s="25"/>
      <c r="F133" s="37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x14ac:dyDescent="0.25">
      <c r="A134" s="25"/>
      <c r="B134" s="25"/>
      <c r="C134" s="25"/>
      <c r="D134" s="25"/>
      <c r="E134" s="25"/>
      <c r="F134" s="37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x14ac:dyDescent="0.25">
      <c r="A135" s="25"/>
      <c r="B135" s="25"/>
      <c r="C135" s="25"/>
      <c r="D135" s="25"/>
      <c r="E135" s="25"/>
      <c r="F135" s="37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x14ac:dyDescent="0.25">
      <c r="A136" s="25"/>
      <c r="B136" s="25"/>
      <c r="C136" s="25"/>
      <c r="D136" s="25"/>
      <c r="E136" s="25"/>
      <c r="F136" s="37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x14ac:dyDescent="0.25">
      <c r="A137" s="25"/>
      <c r="B137" s="25"/>
      <c r="C137" s="25"/>
      <c r="D137" s="25"/>
      <c r="E137" s="25"/>
      <c r="F137" s="37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x14ac:dyDescent="0.25">
      <c r="A138" s="25"/>
      <c r="B138" s="25"/>
      <c r="C138" s="25"/>
      <c r="D138" s="25"/>
      <c r="E138" s="25"/>
      <c r="F138" s="37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x14ac:dyDescent="0.25">
      <c r="A139" s="25"/>
      <c r="B139" s="25"/>
      <c r="C139" s="25"/>
      <c r="D139" s="25"/>
      <c r="E139" s="25"/>
      <c r="F139" s="37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x14ac:dyDescent="0.25">
      <c r="A140" s="25"/>
      <c r="B140" s="25"/>
      <c r="C140" s="25"/>
      <c r="D140" s="25"/>
      <c r="E140" s="25"/>
      <c r="F140" s="37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x14ac:dyDescent="0.25">
      <c r="A141" s="25"/>
      <c r="B141" s="25"/>
      <c r="C141" s="25"/>
      <c r="D141" s="25"/>
      <c r="E141" s="25"/>
      <c r="F141" s="37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x14ac:dyDescent="0.25">
      <c r="A142" s="25"/>
      <c r="B142" s="25"/>
      <c r="C142" s="25"/>
      <c r="D142" s="25"/>
      <c r="E142" s="25"/>
      <c r="F142" s="37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x14ac:dyDescent="0.25">
      <c r="A143" s="25"/>
      <c r="B143" s="25"/>
      <c r="C143" s="25"/>
      <c r="D143" s="25"/>
      <c r="E143" s="25"/>
      <c r="F143" s="37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x14ac:dyDescent="0.25">
      <c r="A144" s="25"/>
      <c r="B144" s="25"/>
      <c r="C144" s="25"/>
      <c r="D144" s="25"/>
      <c r="E144" s="25"/>
      <c r="F144" s="37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x14ac:dyDescent="0.25">
      <c r="A145" s="25"/>
      <c r="B145" s="25"/>
      <c r="C145" s="25"/>
      <c r="D145" s="25"/>
      <c r="E145" s="25"/>
      <c r="F145" s="37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x14ac:dyDescent="0.25">
      <c r="A146" s="25"/>
      <c r="B146" s="25"/>
      <c r="C146" s="25"/>
      <c r="D146" s="25"/>
      <c r="E146" s="25"/>
      <c r="F146" s="37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x14ac:dyDescent="0.25">
      <c r="A147" s="25"/>
      <c r="B147" s="25"/>
      <c r="C147" s="25"/>
      <c r="D147" s="25"/>
      <c r="E147" s="25"/>
      <c r="F147" s="37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x14ac:dyDescent="0.25">
      <c r="A148" s="25"/>
      <c r="B148" s="25"/>
      <c r="C148" s="25"/>
      <c r="D148" s="25"/>
      <c r="E148" s="25"/>
      <c r="F148" s="37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x14ac:dyDescent="0.25">
      <c r="A149" s="25"/>
      <c r="B149" s="25"/>
      <c r="C149" s="25"/>
      <c r="D149" s="25"/>
      <c r="E149" s="25"/>
      <c r="F149" s="37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x14ac:dyDescent="0.25">
      <c r="A150" s="25"/>
      <c r="B150" s="25"/>
      <c r="C150" s="25"/>
      <c r="D150" s="25"/>
      <c r="E150" s="25"/>
      <c r="F150" s="37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x14ac:dyDescent="0.25">
      <c r="A151" s="25"/>
      <c r="B151" s="25"/>
      <c r="C151" s="25"/>
      <c r="D151" s="25"/>
      <c r="E151" s="25"/>
      <c r="F151" s="37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x14ac:dyDescent="0.25">
      <c r="A152" s="25"/>
      <c r="B152" s="25"/>
      <c r="C152" s="25"/>
      <c r="D152" s="25"/>
      <c r="E152" s="25"/>
      <c r="F152" s="37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x14ac:dyDescent="0.25">
      <c r="A153" s="25"/>
      <c r="B153" s="25"/>
      <c r="C153" s="25"/>
      <c r="D153" s="25"/>
      <c r="E153" s="25"/>
      <c r="F153" s="37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x14ac:dyDescent="0.25">
      <c r="A154" s="25"/>
      <c r="B154" s="25"/>
      <c r="C154" s="25"/>
      <c r="D154" s="25"/>
      <c r="E154" s="25"/>
      <c r="F154" s="37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x14ac:dyDescent="0.25">
      <c r="A155" s="25"/>
      <c r="B155" s="25"/>
      <c r="C155" s="25"/>
      <c r="D155" s="25"/>
      <c r="E155" s="25"/>
      <c r="F155" s="37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x14ac:dyDescent="0.25">
      <c r="A156" s="25"/>
      <c r="B156" s="25"/>
      <c r="C156" s="25"/>
      <c r="D156" s="25"/>
      <c r="E156" s="25"/>
      <c r="F156" s="37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x14ac:dyDescent="0.25">
      <c r="A157" s="25"/>
      <c r="B157" s="25"/>
      <c r="C157" s="25"/>
      <c r="D157" s="25"/>
      <c r="E157" s="25"/>
      <c r="F157" s="37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x14ac:dyDescent="0.25">
      <c r="A158" s="25"/>
      <c r="B158" s="25"/>
      <c r="C158" s="25"/>
      <c r="D158" s="25"/>
      <c r="E158" s="25"/>
      <c r="F158" s="37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x14ac:dyDescent="0.25">
      <c r="A159" s="25"/>
      <c r="B159" s="25"/>
      <c r="C159" s="25"/>
      <c r="D159" s="25"/>
      <c r="E159" s="25"/>
      <c r="F159" s="37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x14ac:dyDescent="0.25">
      <c r="A160" s="25"/>
      <c r="B160" s="25"/>
      <c r="C160" s="25"/>
      <c r="D160" s="25"/>
      <c r="E160" s="25"/>
      <c r="F160" s="37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x14ac:dyDescent="0.25">
      <c r="A161" s="25"/>
      <c r="B161" s="25"/>
      <c r="C161" s="25"/>
      <c r="D161" s="25"/>
      <c r="E161" s="25"/>
      <c r="F161" s="37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x14ac:dyDescent="0.25">
      <c r="A162" s="25"/>
      <c r="B162" s="25"/>
      <c r="C162" s="25"/>
      <c r="D162" s="25"/>
      <c r="E162" s="25"/>
      <c r="F162" s="37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x14ac:dyDescent="0.25">
      <c r="A163" s="25"/>
      <c r="B163" s="25"/>
      <c r="C163" s="25"/>
      <c r="D163" s="25"/>
      <c r="E163" s="25"/>
      <c r="F163" s="37"/>
      <c r="G163" s="25"/>
      <c r="H163" s="25"/>
      <c r="I163" s="25"/>
      <c r="J163" s="25"/>
      <c r="K163" s="25"/>
      <c r="L163" s="25"/>
      <c r="M163" s="25"/>
      <c r="N163" s="25"/>
      <c r="O163" s="25"/>
    </row>
    <row r="164" spans="1:15" x14ac:dyDescent="0.25">
      <c r="A164" s="25"/>
      <c r="B164" s="25"/>
      <c r="C164" s="25"/>
      <c r="D164" s="25"/>
      <c r="E164" s="25"/>
      <c r="F164" s="37"/>
      <c r="G164" s="25"/>
      <c r="H164" s="25"/>
      <c r="I164" s="25"/>
      <c r="J164" s="25"/>
      <c r="K164" s="25"/>
      <c r="L164" s="25"/>
      <c r="M164" s="25"/>
      <c r="N164" s="25"/>
      <c r="O164" s="25"/>
    </row>
    <row r="165" spans="1:15" x14ac:dyDescent="0.25">
      <c r="A165" s="25"/>
      <c r="B165" s="25"/>
      <c r="C165" s="25"/>
      <c r="D165" s="25"/>
      <c r="E165" s="25"/>
      <c r="F165" s="37"/>
      <c r="G165" s="25"/>
      <c r="H165" s="25"/>
      <c r="I165" s="25"/>
      <c r="J165" s="25"/>
      <c r="K165" s="25"/>
      <c r="L165" s="25"/>
      <c r="M165" s="25"/>
      <c r="N165" s="25"/>
      <c r="O165" s="25"/>
    </row>
    <row r="166" spans="1:15" x14ac:dyDescent="0.25">
      <c r="A166" s="25"/>
      <c r="B166" s="25"/>
      <c r="C166" s="25"/>
      <c r="D166" s="25"/>
      <c r="E166" s="25"/>
      <c r="F166" s="37"/>
      <c r="G166" s="25"/>
      <c r="H166" s="25"/>
      <c r="I166" s="25"/>
      <c r="J166" s="25"/>
      <c r="K166" s="25"/>
      <c r="L166" s="25"/>
      <c r="M166" s="25"/>
      <c r="N166" s="25"/>
      <c r="O166" s="25"/>
    </row>
  </sheetData>
  <mergeCells count="90">
    <mergeCell ref="B3:N3"/>
    <mergeCell ref="B13:B15"/>
    <mergeCell ref="D19:D25"/>
    <mergeCell ref="B19:B25"/>
    <mergeCell ref="K13:L14"/>
    <mergeCell ref="E13:E15"/>
    <mergeCell ref="G13:H14"/>
    <mergeCell ref="F6:H6"/>
    <mergeCell ref="A18:O18"/>
    <mergeCell ref="O19:O25"/>
    <mergeCell ref="O13:O15"/>
    <mergeCell ref="A17:O17"/>
    <mergeCell ref="I13:J14"/>
    <mergeCell ref="F13:F15"/>
    <mergeCell ref="A13:A15"/>
    <mergeCell ref="A26:O26"/>
    <mergeCell ref="C19:C25"/>
    <mergeCell ref="F20:N20"/>
    <mergeCell ref="B27:B33"/>
    <mergeCell ref="A19:A25"/>
    <mergeCell ref="C27:C33"/>
    <mergeCell ref="D27:D33"/>
    <mergeCell ref="F28:N28"/>
    <mergeCell ref="O27:O33"/>
    <mergeCell ref="A74:O74"/>
    <mergeCell ref="C35:C41"/>
    <mergeCell ref="A34:O34"/>
    <mergeCell ref="S48:T48"/>
    <mergeCell ref="D67:D73"/>
    <mergeCell ref="B43:B49"/>
    <mergeCell ref="F68:N68"/>
    <mergeCell ref="O67:O73"/>
    <mergeCell ref="O51:O57"/>
    <mergeCell ref="A50:O50"/>
    <mergeCell ref="A43:A49"/>
    <mergeCell ref="F52:N52"/>
    <mergeCell ref="B67:B73"/>
    <mergeCell ref="C67:C73"/>
    <mergeCell ref="C43:C49"/>
    <mergeCell ref="D43:D49"/>
    <mergeCell ref="F44:N44"/>
    <mergeCell ref="A58:O58"/>
    <mergeCell ref="O59:O65"/>
    <mergeCell ref="F5:H5"/>
    <mergeCell ref="C13:D14"/>
    <mergeCell ref="A27:A33"/>
    <mergeCell ref="A42:O42"/>
    <mergeCell ref="B51:B57"/>
    <mergeCell ref="C51:C57"/>
    <mergeCell ref="D51:D57"/>
    <mergeCell ref="A51:A57"/>
    <mergeCell ref="B35:B41"/>
    <mergeCell ref="O43:O49"/>
    <mergeCell ref="D35:D41"/>
    <mergeCell ref="A35:A41"/>
    <mergeCell ref="M13:N14"/>
    <mergeCell ref="A16:O16"/>
    <mergeCell ref="O35:O41"/>
    <mergeCell ref="F36:N36"/>
    <mergeCell ref="B108:F108"/>
    <mergeCell ref="A59:A65"/>
    <mergeCell ref="B59:B65"/>
    <mergeCell ref="C59:C65"/>
    <mergeCell ref="D59:D65"/>
    <mergeCell ref="F60:N60"/>
    <mergeCell ref="A66:O66"/>
    <mergeCell ref="A92:D98"/>
    <mergeCell ref="O92:O98"/>
    <mergeCell ref="F93:N93"/>
    <mergeCell ref="A67:A73"/>
    <mergeCell ref="F100:N100"/>
    <mergeCell ref="A99:D105"/>
    <mergeCell ref="A75:O75"/>
    <mergeCell ref="O99:O105"/>
    <mergeCell ref="B114:C115"/>
    <mergeCell ref="D115:E115"/>
    <mergeCell ref="A83:O83"/>
    <mergeCell ref="D76:D82"/>
    <mergeCell ref="C76:C82"/>
    <mergeCell ref="B76:B82"/>
    <mergeCell ref="A76:A82"/>
    <mergeCell ref="O76:O82"/>
    <mergeCell ref="F77:N77"/>
    <mergeCell ref="A91:O91"/>
    <mergeCell ref="A84:A90"/>
    <mergeCell ref="B84:B90"/>
    <mergeCell ref="C84:C90"/>
    <mergeCell ref="D84:D90"/>
    <mergeCell ref="O84:O90"/>
    <mergeCell ref="F85:N85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67" orientation="landscape" r:id="rId1"/>
  <rowBreaks count="4" manualBreakCount="4">
    <brk id="30" max="14" man="1"/>
    <brk id="48" max="14" man="1"/>
    <brk id="68" max="14" man="1"/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деньги</vt:lpstr>
      <vt:lpstr>на 31.12.2016 Отчет </vt:lpstr>
      <vt:lpstr>'на 31.12.2016 Отчет '!Заголовки_для_печати</vt:lpstr>
      <vt:lpstr>'на 31.12.2016 Отчет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Мальцева</cp:lastModifiedBy>
  <cp:lastPrinted>2020-02-03T05:13:00Z</cp:lastPrinted>
  <dcterms:created xsi:type="dcterms:W3CDTF">2015-02-06T09:10:50Z</dcterms:created>
  <dcterms:modified xsi:type="dcterms:W3CDTF">2020-02-03T10:41:09Z</dcterms:modified>
</cp:coreProperties>
</file>