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300" windowWidth="9720" windowHeight="7140" activeTab="4"/>
  </bookViews>
  <sheets>
    <sheet name="Отчёт за 4 кв. 2019" sheetId="64" r:id="rId1"/>
    <sheet name="4 кв. 2019" sheetId="65" r:id="rId2"/>
    <sheet name="Отчёт за 4 кв.19 с изм.кассовых" sheetId="67" r:id="rId3"/>
    <sheet name="Отчёт за 4 кв. 2019 (от 09.01.)" sheetId="66" r:id="rId4"/>
    <sheet name="Отчёт за 1 кв. 2020" sheetId="68" r:id="rId5"/>
    <sheet name="1 кв. 2020" sheetId="69" r:id="rId6"/>
  </sheets>
  <definedNames>
    <definedName name="_xlnm.Print_Titles" localSheetId="4">'Отчёт за 1 кв. 2020'!$14:$16</definedName>
    <definedName name="_xlnm.Print_Titles" localSheetId="0">'Отчёт за 4 кв. 2019'!$14:$16</definedName>
    <definedName name="_xlnm.Print_Titles" localSheetId="3">'Отчёт за 4 кв. 2019 (от 09.01.)'!$14:$16</definedName>
    <definedName name="_xlnm.Print_Titles" localSheetId="2">'Отчёт за 4 кв.19 с изм.кассовых'!$14:$16</definedName>
    <definedName name="_xlnm.Print_Area" localSheetId="4">'Отчёт за 1 кв. 2020'!$A$1:$M$151</definedName>
    <definedName name="_xlnm.Print_Area" localSheetId="0">'Отчёт за 4 кв. 2019'!$A$1:$M$161</definedName>
    <definedName name="_xlnm.Print_Area" localSheetId="3">'Отчёт за 4 кв. 2019 (от 09.01.)'!$A$1:$M$161</definedName>
    <definedName name="_xlnm.Print_Area" localSheetId="2">'Отчёт за 4 кв.19 с изм.кассовых'!$A$1:$M$161</definedName>
  </definedNames>
  <calcPr calcId="145621" refMode="R1C1"/>
</workbook>
</file>

<file path=xl/calcChain.xml><?xml version="1.0" encoding="utf-8"?>
<calcChain xmlns="http://schemas.openxmlformats.org/spreadsheetml/2006/main">
  <c r="Q42" i="69" l="1"/>
  <c r="Q40" i="69"/>
  <c r="Q38" i="69"/>
  <c r="N40" i="69"/>
  <c r="L40" i="69"/>
  <c r="H38" i="69"/>
  <c r="J40" i="69"/>
  <c r="F38" i="69"/>
  <c r="H40" i="69"/>
  <c r="F40" i="69"/>
  <c r="D42" i="69"/>
  <c r="D40" i="69"/>
  <c r="D38" i="69"/>
  <c r="D61" i="65" l="1"/>
  <c r="V34" i="69"/>
  <c r="V35" i="69" s="1"/>
  <c r="V36" i="69" s="1"/>
  <c r="U34" i="69"/>
  <c r="T34" i="69"/>
  <c r="S34" i="69"/>
  <c r="R34" i="69"/>
  <c r="Q34" i="69"/>
  <c r="Q35" i="69" s="1"/>
  <c r="P34" i="69"/>
  <c r="P35" i="69" s="1"/>
  <c r="O34" i="69"/>
  <c r="N34" i="69"/>
  <c r="M34" i="69"/>
  <c r="L34" i="69"/>
  <c r="K34" i="69"/>
  <c r="J34" i="69"/>
  <c r="J35" i="69" s="1"/>
  <c r="J36" i="69" s="1"/>
  <c r="I34" i="69"/>
  <c r="H34" i="69"/>
  <c r="G34" i="69"/>
  <c r="F34" i="69"/>
  <c r="F35" i="69" s="1"/>
  <c r="E34" i="69"/>
  <c r="D34" i="69"/>
  <c r="C34" i="69"/>
  <c r="B34" i="69"/>
  <c r="A34" i="69"/>
  <c r="F139" i="68"/>
  <c r="F135" i="68" s="1"/>
  <c r="E135" i="68"/>
  <c r="D135" i="68"/>
  <c r="F133" i="68"/>
  <c r="F129" i="68" s="1"/>
  <c r="G129" i="68"/>
  <c r="E129" i="68"/>
  <c r="D129" i="68"/>
  <c r="D116" i="68"/>
  <c r="D110" i="68"/>
  <c r="D91" i="68"/>
  <c r="D90" i="68"/>
  <c r="E89" i="68"/>
  <c r="E85" i="68" s="1"/>
  <c r="D89" i="68"/>
  <c r="D88" i="68"/>
  <c r="D87" i="68"/>
  <c r="D86" i="68"/>
  <c r="F82" i="68"/>
  <c r="F78" i="68" s="1"/>
  <c r="E78" i="68"/>
  <c r="D78" i="68"/>
  <c r="F74" i="68"/>
  <c r="F70" i="68" s="1"/>
  <c r="E70" i="68"/>
  <c r="D70" i="68"/>
  <c r="D62" i="68"/>
  <c r="D61" i="68"/>
  <c r="I60" i="68"/>
  <c r="I56" i="68" s="1"/>
  <c r="G60" i="68"/>
  <c r="G56" i="68" s="1"/>
  <c r="E60" i="68"/>
  <c r="E56" i="68" s="1"/>
  <c r="D60" i="68"/>
  <c r="D59" i="68"/>
  <c r="D58" i="68"/>
  <c r="D57" i="68"/>
  <c r="J60" i="68"/>
  <c r="J56" i="68" s="1"/>
  <c r="H60" i="68"/>
  <c r="H56" i="68" s="1"/>
  <c r="F53" i="68"/>
  <c r="F49" i="68" s="1"/>
  <c r="E49" i="68"/>
  <c r="D49" i="68"/>
  <c r="D41" i="68"/>
  <c r="D40" i="68"/>
  <c r="E39" i="68"/>
  <c r="E35" i="68" s="1"/>
  <c r="D39" i="68"/>
  <c r="D38" i="68"/>
  <c r="D37" i="68"/>
  <c r="D36" i="68"/>
  <c r="F32" i="68"/>
  <c r="F28" i="68" s="1"/>
  <c r="E28" i="68"/>
  <c r="D28" i="68"/>
  <c r="F25" i="68"/>
  <c r="F21" i="68" s="1"/>
  <c r="E21" i="68"/>
  <c r="D21" i="68"/>
  <c r="D102" i="68" l="1"/>
  <c r="E126" i="68"/>
  <c r="E122" i="68" s="1"/>
  <c r="G135" i="68"/>
  <c r="G126" i="68" s="1"/>
  <c r="G122" i="68" s="1"/>
  <c r="F89" i="68"/>
  <c r="F85" i="68" s="1"/>
  <c r="D99" i="68"/>
  <c r="D124" i="68" s="1"/>
  <c r="D100" i="68"/>
  <c r="D125" i="68" s="1"/>
  <c r="H135" i="68"/>
  <c r="D56" i="68"/>
  <c r="H129" i="68"/>
  <c r="F39" i="68"/>
  <c r="E101" i="68"/>
  <c r="E97" i="68" s="1"/>
  <c r="D35" i="69"/>
  <c r="H35" i="69"/>
  <c r="A35" i="69"/>
  <c r="A36" i="69" s="1"/>
  <c r="K35" i="69"/>
  <c r="K36" i="69" s="1"/>
  <c r="R35" i="69"/>
  <c r="M35" i="69"/>
  <c r="W34" i="69"/>
  <c r="D126" i="68"/>
  <c r="D85" i="68"/>
  <c r="D35" i="68"/>
  <c r="F35" i="68" s="1"/>
  <c r="K60" i="68"/>
  <c r="K56" i="68" s="1"/>
  <c r="D109" i="68"/>
  <c r="D104" i="68" s="1"/>
  <c r="D127" i="68"/>
  <c r="J129" i="68"/>
  <c r="I129" i="68"/>
  <c r="I89" i="68"/>
  <c r="J135" i="68"/>
  <c r="I135" i="68"/>
  <c r="F60" i="68"/>
  <c r="F56" i="68" s="1"/>
  <c r="G89" i="68"/>
  <c r="D101" i="68"/>
  <c r="D98" i="68"/>
  <c r="K149" i="67"/>
  <c r="K78" i="67"/>
  <c r="I149" i="67"/>
  <c r="H149" i="67"/>
  <c r="G149" i="67"/>
  <c r="F149" i="67"/>
  <c r="F145" i="67" s="1"/>
  <c r="H145" i="67"/>
  <c r="G145" i="67"/>
  <c r="E145" i="67"/>
  <c r="D145" i="67"/>
  <c r="I143" i="67"/>
  <c r="K143" i="67" s="1"/>
  <c r="H143" i="67"/>
  <c r="G143" i="67"/>
  <c r="F143" i="67"/>
  <c r="F139" i="67" s="1"/>
  <c r="H139" i="67"/>
  <c r="G139" i="67"/>
  <c r="E139" i="67"/>
  <c r="E136" i="67" s="1"/>
  <c r="D139" i="67"/>
  <c r="D136" i="67" s="1"/>
  <c r="G136" i="67"/>
  <c r="G132" i="67"/>
  <c r="D126" i="67"/>
  <c r="D120" i="67"/>
  <c r="D111" i="67"/>
  <c r="D101" i="67"/>
  <c r="D100" i="67"/>
  <c r="G99" i="67"/>
  <c r="H99" i="67" s="1"/>
  <c r="H95" i="67" s="1"/>
  <c r="E99" i="67"/>
  <c r="D99" i="67"/>
  <c r="F99" i="67" s="1"/>
  <c r="F95" i="67" s="1"/>
  <c r="D98" i="67"/>
  <c r="D95" i="67" s="1"/>
  <c r="D97" i="67"/>
  <c r="D96" i="67"/>
  <c r="G95" i="67"/>
  <c r="E95" i="67"/>
  <c r="I92" i="67"/>
  <c r="K92" i="67" s="1"/>
  <c r="H92" i="67"/>
  <c r="H88" i="67" s="1"/>
  <c r="G92" i="67"/>
  <c r="F92" i="67"/>
  <c r="G88" i="67"/>
  <c r="F88" i="67"/>
  <c r="E88" i="67"/>
  <c r="D88" i="67"/>
  <c r="I78" i="67"/>
  <c r="H78" i="67"/>
  <c r="H74" i="67" s="1"/>
  <c r="G78" i="67"/>
  <c r="F78" i="67"/>
  <c r="G74" i="67"/>
  <c r="F74" i="67"/>
  <c r="E74" i="67"/>
  <c r="D74" i="67"/>
  <c r="D66" i="67"/>
  <c r="D65" i="67"/>
  <c r="F64" i="67"/>
  <c r="E64" i="67"/>
  <c r="D64" i="67"/>
  <c r="D63" i="67"/>
  <c r="D62" i="67"/>
  <c r="D60" i="67" s="1"/>
  <c r="D61" i="67"/>
  <c r="F60" i="67"/>
  <c r="E60" i="67"/>
  <c r="G56" i="67"/>
  <c r="I56" i="67" s="1"/>
  <c r="F56" i="67"/>
  <c r="F52" i="67"/>
  <c r="E52" i="67"/>
  <c r="D52" i="67"/>
  <c r="D44" i="67"/>
  <c r="D43" i="67"/>
  <c r="D112" i="67" s="1"/>
  <c r="E42" i="67"/>
  <c r="E111" i="67" s="1"/>
  <c r="D42" i="67"/>
  <c r="D41" i="67"/>
  <c r="D110" i="67" s="1"/>
  <c r="D135" i="67" s="1"/>
  <c r="D40" i="67"/>
  <c r="D109" i="67" s="1"/>
  <c r="D134" i="67" s="1"/>
  <c r="D39" i="67"/>
  <c r="D38" i="67" s="1"/>
  <c r="E38" i="67"/>
  <c r="F38" i="67" s="1"/>
  <c r="G35" i="67"/>
  <c r="I35" i="67" s="1"/>
  <c r="F35" i="67"/>
  <c r="F31" i="67" s="1"/>
  <c r="E31" i="67"/>
  <c r="D31" i="67"/>
  <c r="G25" i="67"/>
  <c r="I25" i="67" s="1"/>
  <c r="F25" i="67"/>
  <c r="F21" i="67" s="1"/>
  <c r="E21" i="67"/>
  <c r="D21" i="67"/>
  <c r="H126" i="68" l="1"/>
  <c r="H122" i="68" s="1"/>
  <c r="F101" i="68"/>
  <c r="F97" i="68" s="1"/>
  <c r="W35" i="69"/>
  <c r="M36" i="69"/>
  <c r="W36" i="69" s="1"/>
  <c r="F126" i="68"/>
  <c r="F122" i="68" s="1"/>
  <c r="H89" i="68"/>
  <c r="H85" i="68" s="1"/>
  <c r="G85" i="68"/>
  <c r="K89" i="68"/>
  <c r="K101" i="68" s="1"/>
  <c r="L129" i="68"/>
  <c r="K129" i="68"/>
  <c r="L60" i="68"/>
  <c r="L56" i="68" s="1"/>
  <c r="D123" i="68"/>
  <c r="D122" i="68" s="1"/>
  <c r="D97" i="68"/>
  <c r="I126" i="68"/>
  <c r="G101" i="68"/>
  <c r="I101" i="68"/>
  <c r="L135" i="68"/>
  <c r="K135" i="68"/>
  <c r="J89" i="68"/>
  <c r="J85" i="68" s="1"/>
  <c r="I85" i="68"/>
  <c r="D137" i="67"/>
  <c r="D119" i="67"/>
  <c r="D114" i="67" s="1"/>
  <c r="L78" i="67"/>
  <c r="L74" i="67" s="1"/>
  <c r="K99" i="67"/>
  <c r="K74" i="67"/>
  <c r="K88" i="67"/>
  <c r="L92" i="67"/>
  <c r="L88" i="67" s="1"/>
  <c r="K25" i="67"/>
  <c r="I42" i="67"/>
  <c r="J25" i="67"/>
  <c r="J21" i="67" s="1"/>
  <c r="I21" i="67"/>
  <c r="K35" i="67"/>
  <c r="I31" i="67"/>
  <c r="J35" i="67"/>
  <c r="J31" i="67" s="1"/>
  <c r="E132" i="67"/>
  <c r="F136" i="67"/>
  <c r="F132" i="67" s="1"/>
  <c r="I64" i="67"/>
  <c r="I60" i="67" s="1"/>
  <c r="J56" i="67"/>
  <c r="I52" i="67"/>
  <c r="K56" i="67"/>
  <c r="E107" i="67"/>
  <c r="F111" i="67"/>
  <c r="F107" i="67" s="1"/>
  <c r="H136" i="67"/>
  <c r="H132" i="67" s="1"/>
  <c r="L143" i="67"/>
  <c r="L139" i="67" s="1"/>
  <c r="K139" i="67"/>
  <c r="L149" i="67"/>
  <c r="L145" i="67" s="1"/>
  <c r="K145" i="67"/>
  <c r="K136" i="67" s="1"/>
  <c r="K132" i="67" s="1"/>
  <c r="F42" i="67"/>
  <c r="D108" i="67"/>
  <c r="I139" i="67"/>
  <c r="I136" i="67" s="1"/>
  <c r="J143" i="67"/>
  <c r="J139" i="67" s="1"/>
  <c r="I145" i="67"/>
  <c r="J149" i="67"/>
  <c r="J145" i="67" s="1"/>
  <c r="G52" i="67"/>
  <c r="H56" i="67"/>
  <c r="G64" i="67"/>
  <c r="G60" i="67" s="1"/>
  <c r="G21" i="67"/>
  <c r="H25" i="67"/>
  <c r="H21" i="67" s="1"/>
  <c r="G31" i="67"/>
  <c r="H35" i="67"/>
  <c r="H31" i="67" s="1"/>
  <c r="G42" i="67"/>
  <c r="I74" i="67"/>
  <c r="J78" i="67"/>
  <c r="J74" i="67" s="1"/>
  <c r="I88" i="67"/>
  <c r="J92" i="67"/>
  <c r="J88" i="67" s="1"/>
  <c r="I99" i="67"/>
  <c r="G149" i="66"/>
  <c r="H149" i="66" s="1"/>
  <c r="H145" i="66" s="1"/>
  <c r="F149" i="66"/>
  <c r="F145" i="66"/>
  <c r="E145" i="66"/>
  <c r="D145" i="66"/>
  <c r="D136" i="66" s="1"/>
  <c r="G143" i="66"/>
  <c r="H143" i="66" s="1"/>
  <c r="H139" i="66" s="1"/>
  <c r="F143" i="66"/>
  <c r="F139" i="66" s="1"/>
  <c r="E139" i="66"/>
  <c r="D139" i="66"/>
  <c r="E136" i="66"/>
  <c r="E132" i="66"/>
  <c r="D126" i="66"/>
  <c r="D120" i="66"/>
  <c r="D101" i="66"/>
  <c r="D100" i="66"/>
  <c r="E99" i="66"/>
  <c r="D99" i="66"/>
  <c r="D98" i="66"/>
  <c r="D97" i="66"/>
  <c r="D109" i="66" s="1"/>
  <c r="D134" i="66" s="1"/>
  <c r="D96" i="66"/>
  <c r="E95" i="66"/>
  <c r="G92" i="66"/>
  <c r="I92" i="66" s="1"/>
  <c r="F92" i="66"/>
  <c r="F88" i="66" s="1"/>
  <c r="E88" i="66"/>
  <c r="D88" i="66"/>
  <c r="G78" i="66"/>
  <c r="I78" i="66" s="1"/>
  <c r="F78" i="66"/>
  <c r="F74" i="66" s="1"/>
  <c r="E74" i="66"/>
  <c r="D74" i="66"/>
  <c r="D66" i="66"/>
  <c r="D65" i="66"/>
  <c r="E64" i="66"/>
  <c r="F64" i="66" s="1"/>
  <c r="F60" i="66" s="1"/>
  <c r="D64" i="66"/>
  <c r="D63" i="66"/>
  <c r="D62" i="66"/>
  <c r="D61" i="66"/>
  <c r="E60" i="66"/>
  <c r="D60" i="66"/>
  <c r="I56" i="66"/>
  <c r="I64" i="66" s="1"/>
  <c r="I60" i="66" s="1"/>
  <c r="G56" i="66"/>
  <c r="G64" i="66" s="1"/>
  <c r="G60" i="66" s="1"/>
  <c r="F56" i="66"/>
  <c r="F52" i="66" s="1"/>
  <c r="G52" i="66"/>
  <c r="E52" i="66"/>
  <c r="D52" i="66"/>
  <c r="D44" i="66"/>
  <c r="D43" i="66"/>
  <c r="D112" i="66" s="1"/>
  <c r="G42" i="66"/>
  <c r="E42" i="66"/>
  <c r="E111" i="66" s="1"/>
  <c r="D42" i="66"/>
  <c r="D111" i="66" s="1"/>
  <c r="D41" i="66"/>
  <c r="D110" i="66" s="1"/>
  <c r="D135" i="66" s="1"/>
  <c r="D40" i="66"/>
  <c r="D39" i="66"/>
  <c r="D108" i="66" s="1"/>
  <c r="G38" i="66"/>
  <c r="E38" i="66"/>
  <c r="I35" i="66"/>
  <c r="K35" i="66" s="1"/>
  <c r="H35" i="66"/>
  <c r="H31" i="66" s="1"/>
  <c r="G35" i="66"/>
  <c r="F35" i="66"/>
  <c r="G31" i="66"/>
  <c r="F31" i="66"/>
  <c r="E31" i="66"/>
  <c r="D31" i="66"/>
  <c r="I25" i="66"/>
  <c r="K25" i="66" s="1"/>
  <c r="H25" i="66"/>
  <c r="H21" i="66" s="1"/>
  <c r="G25" i="66"/>
  <c r="F25" i="66"/>
  <c r="F21" i="66" s="1"/>
  <c r="G21" i="66"/>
  <c r="E21" i="66"/>
  <c r="D21" i="66"/>
  <c r="L101" i="68" l="1"/>
  <c r="L97" i="68" s="1"/>
  <c r="K97" i="68"/>
  <c r="J101" i="68"/>
  <c r="J97" i="68" s="1"/>
  <c r="I97" i="68"/>
  <c r="H101" i="68"/>
  <c r="H97" i="68" s="1"/>
  <c r="G97" i="68"/>
  <c r="K126" i="68"/>
  <c r="L89" i="68"/>
  <c r="L85" i="68" s="1"/>
  <c r="K85" i="68"/>
  <c r="J126" i="68"/>
  <c r="J122" i="68" s="1"/>
  <c r="I122" i="68"/>
  <c r="J52" i="67"/>
  <c r="J64" i="67"/>
  <c r="J60" i="67" s="1"/>
  <c r="L56" i="67"/>
  <c r="K52" i="67"/>
  <c r="K64" i="67"/>
  <c r="K60" i="67" s="1"/>
  <c r="L35" i="67"/>
  <c r="L31" i="67" s="1"/>
  <c r="K31" i="67"/>
  <c r="K42" i="67"/>
  <c r="L25" i="67"/>
  <c r="L21" i="67" s="1"/>
  <c r="K21" i="67"/>
  <c r="K95" i="67"/>
  <c r="L99" i="67"/>
  <c r="L95" i="67" s="1"/>
  <c r="I132" i="67"/>
  <c r="J136" i="67"/>
  <c r="J132" i="67" s="1"/>
  <c r="H64" i="67"/>
  <c r="H60" i="67" s="1"/>
  <c r="H52" i="67"/>
  <c r="J99" i="67"/>
  <c r="J95" i="67" s="1"/>
  <c r="I95" i="67"/>
  <c r="G111" i="67"/>
  <c r="H42" i="67"/>
  <c r="G38" i="67"/>
  <c r="H38" i="67" s="1"/>
  <c r="D133" i="67"/>
  <c r="D132" i="67" s="1"/>
  <c r="D107" i="67"/>
  <c r="I111" i="67"/>
  <c r="J42" i="67"/>
  <c r="I38" i="67"/>
  <c r="J38" i="67" s="1"/>
  <c r="F136" i="66"/>
  <c r="F132" i="66" s="1"/>
  <c r="D95" i="66"/>
  <c r="F99" i="66"/>
  <c r="F95" i="66" s="1"/>
  <c r="K42" i="66"/>
  <c r="L25" i="66"/>
  <c r="L21" i="66" s="1"/>
  <c r="K21" i="66"/>
  <c r="L35" i="66"/>
  <c r="L31" i="66" s="1"/>
  <c r="K31" i="66"/>
  <c r="D137" i="66"/>
  <c r="D119" i="66"/>
  <c r="D114" i="66" s="1"/>
  <c r="I99" i="66"/>
  <c r="J78" i="66"/>
  <c r="J74" i="66" s="1"/>
  <c r="I74" i="66"/>
  <c r="K78" i="66"/>
  <c r="J92" i="66"/>
  <c r="J88" i="66" s="1"/>
  <c r="I88" i="66"/>
  <c r="K92" i="66"/>
  <c r="D133" i="66"/>
  <c r="D107" i="66"/>
  <c r="F111" i="66"/>
  <c r="F107" i="66" s="1"/>
  <c r="E107" i="66"/>
  <c r="D38" i="66"/>
  <c r="H38" i="66" s="1"/>
  <c r="I52" i="66"/>
  <c r="J56" i="66"/>
  <c r="I21" i="66"/>
  <c r="J25" i="66"/>
  <c r="J21" i="66" s="1"/>
  <c r="I31" i="66"/>
  <c r="J35" i="66"/>
  <c r="J31" i="66" s="1"/>
  <c r="I42" i="66"/>
  <c r="K56" i="66"/>
  <c r="G74" i="66"/>
  <c r="H78" i="66"/>
  <c r="H74" i="66" s="1"/>
  <c r="G88" i="66"/>
  <c r="H92" i="66"/>
  <c r="H88" i="66" s="1"/>
  <c r="G99" i="66"/>
  <c r="I143" i="66"/>
  <c r="I149" i="66"/>
  <c r="H42" i="66"/>
  <c r="F42" i="66"/>
  <c r="H56" i="66"/>
  <c r="G139" i="66"/>
  <c r="G136" i="66" s="1"/>
  <c r="G145" i="66"/>
  <c r="K132" i="64"/>
  <c r="K136" i="64"/>
  <c r="K139" i="64"/>
  <c r="L139" i="64"/>
  <c r="L143" i="64"/>
  <c r="K143" i="64"/>
  <c r="T65" i="65"/>
  <c r="T63" i="65"/>
  <c r="K145" i="64"/>
  <c r="L145" i="64"/>
  <c r="L149" i="64"/>
  <c r="K149" i="64"/>
  <c r="W59" i="65"/>
  <c r="T61" i="65"/>
  <c r="Q63" i="65"/>
  <c r="Q61" i="65"/>
  <c r="D63" i="65"/>
  <c r="I149" i="64"/>
  <c r="I143" i="64"/>
  <c r="I136" i="64"/>
  <c r="I139" i="64"/>
  <c r="K107" i="64"/>
  <c r="L107" i="64"/>
  <c r="L111" i="64"/>
  <c r="K111" i="64"/>
  <c r="K95" i="64"/>
  <c r="L95" i="64"/>
  <c r="L99" i="64"/>
  <c r="K99" i="64"/>
  <c r="L92" i="64"/>
  <c r="K92" i="64"/>
  <c r="K74" i="64"/>
  <c r="L74" i="64"/>
  <c r="L78" i="64"/>
  <c r="K78" i="64"/>
  <c r="K60" i="64"/>
  <c r="L60" i="64"/>
  <c r="K64" i="64"/>
  <c r="L64" i="64"/>
  <c r="I64" i="64"/>
  <c r="K52" i="64"/>
  <c r="L52" i="64"/>
  <c r="L56" i="64"/>
  <c r="K56" i="64"/>
  <c r="L38" i="64"/>
  <c r="K38" i="64"/>
  <c r="L31" i="64"/>
  <c r="J31" i="64"/>
  <c r="J35" i="64"/>
  <c r="K31" i="64"/>
  <c r="L42" i="64"/>
  <c r="K42" i="64"/>
  <c r="E42" i="64"/>
  <c r="L21" i="64"/>
  <c r="L25" i="64"/>
  <c r="J21" i="64"/>
  <c r="K21" i="64"/>
  <c r="I21" i="64"/>
  <c r="E31" i="64"/>
  <c r="L35" i="64"/>
  <c r="K35" i="64"/>
  <c r="K25" i="64"/>
  <c r="A59" i="65"/>
  <c r="J59" i="65"/>
  <c r="L126" i="68" l="1"/>
  <c r="L122" i="68" s="1"/>
  <c r="K122" i="68"/>
  <c r="L136" i="67"/>
  <c r="L132" i="67" s="1"/>
  <c r="G107" i="67"/>
  <c r="H111" i="67"/>
  <c r="H107" i="67" s="1"/>
  <c r="L64" i="67"/>
  <c r="L60" i="67" s="1"/>
  <c r="L52" i="67"/>
  <c r="K111" i="67"/>
  <c r="L42" i="67"/>
  <c r="L38" i="67" s="1"/>
  <c r="K38" i="67"/>
  <c r="J111" i="67"/>
  <c r="J107" i="67" s="1"/>
  <c r="I107" i="67"/>
  <c r="H64" i="66"/>
  <c r="H60" i="66" s="1"/>
  <c r="H52" i="66"/>
  <c r="K143" i="66"/>
  <c r="J143" i="66"/>
  <c r="J139" i="66" s="1"/>
  <c r="I139" i="66"/>
  <c r="J64" i="66"/>
  <c r="J60" i="66" s="1"/>
  <c r="J52" i="66"/>
  <c r="F38" i="66"/>
  <c r="H99" i="66"/>
  <c r="H95" i="66" s="1"/>
  <c r="G95" i="66"/>
  <c r="I95" i="66"/>
  <c r="J99" i="66"/>
  <c r="J95" i="66" s="1"/>
  <c r="G111" i="66"/>
  <c r="K64" i="66"/>
  <c r="K60" i="66" s="1"/>
  <c r="L56" i="66"/>
  <c r="K52" i="66"/>
  <c r="D132" i="66"/>
  <c r="K99" i="66"/>
  <c r="L78" i="66"/>
  <c r="L74" i="66" s="1"/>
  <c r="K74" i="66"/>
  <c r="K111" i="66"/>
  <c r="K38" i="66"/>
  <c r="L42" i="66"/>
  <c r="L38" i="66" s="1"/>
  <c r="H136" i="66"/>
  <c r="H132" i="66" s="1"/>
  <c r="G132" i="66"/>
  <c r="K149" i="66"/>
  <c r="J149" i="66"/>
  <c r="J145" i="66" s="1"/>
  <c r="I145" i="66"/>
  <c r="I111" i="66"/>
  <c r="J42" i="66"/>
  <c r="I38" i="66"/>
  <c r="J38" i="66" s="1"/>
  <c r="L92" i="66"/>
  <c r="L88" i="66" s="1"/>
  <c r="K88" i="66"/>
  <c r="W58" i="65"/>
  <c r="R58" i="65"/>
  <c r="M58" i="65"/>
  <c r="J58" i="65"/>
  <c r="H58" i="65"/>
  <c r="F58" i="65"/>
  <c r="D58" i="65"/>
  <c r="A58" i="65"/>
  <c r="B57" i="65"/>
  <c r="C57" i="65"/>
  <c r="D57" i="65"/>
  <c r="E57" i="65"/>
  <c r="F57" i="65"/>
  <c r="G57" i="65"/>
  <c r="H57" i="65"/>
  <c r="I57" i="65"/>
  <c r="J57" i="65"/>
  <c r="K57" i="65"/>
  <c r="L57" i="65"/>
  <c r="M57" i="65"/>
  <c r="N57" i="65"/>
  <c r="O57" i="65"/>
  <c r="P57" i="65"/>
  <c r="Q57" i="65"/>
  <c r="R57" i="65"/>
  <c r="S57" i="65"/>
  <c r="T57" i="65"/>
  <c r="U57" i="65"/>
  <c r="V57" i="65"/>
  <c r="A57" i="65"/>
  <c r="P58" i="65"/>
  <c r="Q58" i="65"/>
  <c r="V58" i="65"/>
  <c r="V59" i="65" s="1"/>
  <c r="J149" i="64"/>
  <c r="J145" i="64" s="1"/>
  <c r="G149" i="64"/>
  <c r="H149" i="64" s="1"/>
  <c r="H145" i="64" s="1"/>
  <c r="F149" i="64"/>
  <c r="G145" i="64"/>
  <c r="F145" i="64"/>
  <c r="E145" i="64"/>
  <c r="D145" i="64"/>
  <c r="H143" i="64"/>
  <c r="H139" i="64" s="1"/>
  <c r="G143" i="64"/>
  <c r="F143" i="64"/>
  <c r="G139" i="64"/>
  <c r="G136" i="64" s="1"/>
  <c r="G132" i="64" s="1"/>
  <c r="F139" i="64"/>
  <c r="E139" i="64"/>
  <c r="D139" i="64"/>
  <c r="D136" i="64" s="1"/>
  <c r="E136" i="64"/>
  <c r="E132" i="64" s="1"/>
  <c r="D126" i="64"/>
  <c r="D120" i="64"/>
  <c r="D101" i="64"/>
  <c r="D100" i="64"/>
  <c r="G99" i="64"/>
  <c r="G95" i="64" s="1"/>
  <c r="E99" i="64"/>
  <c r="F99" i="64" s="1"/>
  <c r="F95" i="64" s="1"/>
  <c r="D99" i="64"/>
  <c r="D98" i="64"/>
  <c r="D97" i="64"/>
  <c r="D96" i="64"/>
  <c r="E95" i="64"/>
  <c r="I92" i="64"/>
  <c r="J92" i="64" s="1"/>
  <c r="J88" i="64" s="1"/>
  <c r="H92" i="64"/>
  <c r="H88" i="64" s="1"/>
  <c r="G92" i="64"/>
  <c r="F92" i="64"/>
  <c r="L88" i="64"/>
  <c r="K88" i="64"/>
  <c r="G88" i="64"/>
  <c r="F88" i="64"/>
  <c r="E88" i="64"/>
  <c r="D88" i="64"/>
  <c r="G78" i="64"/>
  <c r="I78" i="64" s="1"/>
  <c r="F78" i="64"/>
  <c r="F74" i="64" s="1"/>
  <c r="G74" i="64"/>
  <c r="E74" i="64"/>
  <c r="D74" i="64"/>
  <c r="D66" i="64"/>
  <c r="D65" i="64"/>
  <c r="E64" i="64"/>
  <c r="E60" i="64" s="1"/>
  <c r="D64" i="64"/>
  <c r="D111" i="64" s="1"/>
  <c r="D63" i="64"/>
  <c r="D62" i="64"/>
  <c r="D61" i="64"/>
  <c r="D108" i="64" s="1"/>
  <c r="I56" i="64"/>
  <c r="I60" i="64" s="1"/>
  <c r="G56" i="64"/>
  <c r="G64" i="64" s="1"/>
  <c r="G60" i="64" s="1"/>
  <c r="F56" i="64"/>
  <c r="G52" i="64"/>
  <c r="F52" i="64"/>
  <c r="E52" i="64"/>
  <c r="D52" i="64"/>
  <c r="D44" i="64"/>
  <c r="D43" i="64"/>
  <c r="D112" i="64" s="1"/>
  <c r="G42" i="64"/>
  <c r="H42" i="64" s="1"/>
  <c r="F42" i="64"/>
  <c r="D42" i="64"/>
  <c r="D41" i="64"/>
  <c r="D110" i="64" s="1"/>
  <c r="D135" i="64" s="1"/>
  <c r="D40" i="64"/>
  <c r="D109" i="64" s="1"/>
  <c r="D134" i="64" s="1"/>
  <c r="D39" i="64"/>
  <c r="E38" i="64"/>
  <c r="I35" i="64"/>
  <c r="H35" i="64"/>
  <c r="H31" i="64" s="1"/>
  <c r="G35" i="64"/>
  <c r="F35" i="64"/>
  <c r="I31" i="64"/>
  <c r="G31" i="64"/>
  <c r="F31" i="64"/>
  <c r="D31" i="64"/>
  <c r="I25" i="64"/>
  <c r="I42" i="64" s="1"/>
  <c r="H25" i="64"/>
  <c r="H21" i="64" s="1"/>
  <c r="G25" i="64"/>
  <c r="F25" i="64"/>
  <c r="G21" i="64"/>
  <c r="F21" i="64"/>
  <c r="E21" i="64"/>
  <c r="D21" i="64"/>
  <c r="K107" i="67" l="1"/>
  <c r="L111" i="67"/>
  <c r="L107" i="67" s="1"/>
  <c r="L64" i="66"/>
  <c r="L60" i="66" s="1"/>
  <c r="L52" i="66"/>
  <c r="L143" i="66"/>
  <c r="L139" i="66" s="1"/>
  <c r="K139" i="66"/>
  <c r="K136" i="66" s="1"/>
  <c r="L149" i="66"/>
  <c r="L145" i="66" s="1"/>
  <c r="K145" i="66"/>
  <c r="L99" i="66"/>
  <c r="L95" i="66" s="1"/>
  <c r="K95" i="66"/>
  <c r="J111" i="66"/>
  <c r="J107" i="66" s="1"/>
  <c r="I107" i="66"/>
  <c r="K107" i="66"/>
  <c r="L111" i="66"/>
  <c r="L107" i="66" s="1"/>
  <c r="G107" i="66"/>
  <c r="H111" i="66"/>
  <c r="H107" i="66" s="1"/>
  <c r="I136" i="66"/>
  <c r="L136" i="64"/>
  <c r="L132" i="64" s="1"/>
  <c r="F136" i="64"/>
  <c r="F132" i="64" s="1"/>
  <c r="K58" i="65"/>
  <c r="K59" i="65" s="1"/>
  <c r="D95" i="64"/>
  <c r="I99" i="64"/>
  <c r="I111" i="64" s="1"/>
  <c r="I74" i="64"/>
  <c r="J78" i="64"/>
  <c r="J74" i="64" s="1"/>
  <c r="D133" i="64"/>
  <c r="D107" i="64"/>
  <c r="D119" i="64"/>
  <c r="D114" i="64" s="1"/>
  <c r="D137" i="64"/>
  <c r="F38" i="64"/>
  <c r="J42" i="64"/>
  <c r="I38" i="64"/>
  <c r="J56" i="64"/>
  <c r="H99" i="64"/>
  <c r="H95" i="64" s="1"/>
  <c r="E111" i="64"/>
  <c r="J143" i="64"/>
  <c r="J139" i="64" s="1"/>
  <c r="J25" i="64"/>
  <c r="G38" i="64"/>
  <c r="H38" i="64" s="1"/>
  <c r="D60" i="64"/>
  <c r="F64" i="64"/>
  <c r="F60" i="64" s="1"/>
  <c r="H78" i="64"/>
  <c r="H74" i="64" s="1"/>
  <c r="I88" i="64"/>
  <c r="H136" i="64"/>
  <c r="H132" i="64" s="1"/>
  <c r="D38" i="64"/>
  <c r="I52" i="64"/>
  <c r="H56" i="64"/>
  <c r="G111" i="64"/>
  <c r="I145" i="64"/>
  <c r="L136" i="66" l="1"/>
  <c r="L132" i="66" s="1"/>
  <c r="K132" i="66"/>
  <c r="I132" i="66"/>
  <c r="J136" i="66"/>
  <c r="J132" i="66" s="1"/>
  <c r="M59" i="65"/>
  <c r="I107" i="64"/>
  <c r="J111" i="64"/>
  <c r="J107" i="64" s="1"/>
  <c r="J38" i="64"/>
  <c r="D132" i="64"/>
  <c r="H64" i="64"/>
  <c r="H60" i="64" s="1"/>
  <c r="H52" i="64"/>
  <c r="J52" i="64"/>
  <c r="J64" i="64"/>
  <c r="J60" i="64" s="1"/>
  <c r="G107" i="64"/>
  <c r="H111" i="64"/>
  <c r="H107" i="64" s="1"/>
  <c r="E107" i="64"/>
  <c r="F111" i="64"/>
  <c r="F107" i="64" s="1"/>
  <c r="J136" i="64"/>
  <c r="J132" i="64" s="1"/>
  <c r="I132" i="64"/>
  <c r="J99" i="64"/>
  <c r="J95" i="64" s="1"/>
  <c r="I95" i="64"/>
  <c r="W57" i="65" l="1"/>
</calcChain>
</file>

<file path=xl/sharedStrings.xml><?xml version="1.0" encoding="utf-8"?>
<sst xmlns="http://schemas.openxmlformats.org/spreadsheetml/2006/main" count="868" uniqueCount="129">
  <si>
    <t>Оплата произведена по факту выставленных счетов-фактур</t>
  </si>
  <si>
    <t>3.1.1</t>
  </si>
  <si>
    <t>3.1.2</t>
  </si>
  <si>
    <t>3.1.3</t>
  </si>
  <si>
    <t>3.2.1</t>
  </si>
  <si>
    <t>(наименование муниципальной программы городского поселения Новоаганск)</t>
  </si>
  <si>
    <t>(отчетный период)</t>
  </si>
  <si>
    <t>№ п/п</t>
  </si>
  <si>
    <t>Источники финансирования</t>
  </si>
  <si>
    <t>в том числе:</t>
  </si>
  <si>
    <t>факт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</si>
  <si>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</si>
  <si>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</si>
  <si>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</si>
  <si>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</si>
  <si>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</si>
  <si>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Итого по подпрограмме 1</t>
  </si>
  <si>
    <t>2.1.</t>
  </si>
  <si>
    <t>Итого по подпрограмме 2</t>
  </si>
  <si>
    <t xml:space="preserve">Руководитель программы: </t>
  </si>
  <si>
    <t>Должностное лицо  ответственное за составление формы:</t>
  </si>
  <si>
    <r>
      <t xml:space="preserve">Цель: </t>
    </r>
    <r>
      <rPr>
        <sz val="10"/>
        <color indexed="8"/>
        <rFont val="Times New Roman"/>
        <family val="1"/>
        <charset val="204"/>
      </rPr>
      <t>эффективное управление и распоряжение имуществом, находящимся в муниципальной собственности городского поселения Новоаганск</t>
    </r>
  </si>
  <si>
    <t>Итого по подпрограмме 3</t>
  </si>
  <si>
    <t>Рабикова З.Р.</t>
  </si>
  <si>
    <t>Черных Т.Т.</t>
  </si>
  <si>
    <t>1.1.1</t>
  </si>
  <si>
    <t>1.1.2</t>
  </si>
  <si>
    <t>1.1.3</t>
  </si>
  <si>
    <t>1.1.4</t>
  </si>
  <si>
    <t>2.1.1</t>
  </si>
  <si>
    <t>3.3.1</t>
  </si>
  <si>
    <r>
      <t xml:space="preserve">Задача 1: </t>
    </r>
    <r>
      <rPr>
        <sz val="10"/>
        <color indexed="8"/>
        <rFont val="Times New Roman"/>
        <family val="1"/>
        <charset val="204"/>
      </rPr>
      <t>"Развитие механизма передачи прав на муниципальное имущество"</t>
    </r>
  </si>
  <si>
    <r>
      <t xml:space="preserve">Наименование подпрограммы 1: </t>
    </r>
    <r>
      <rPr>
        <sz val="10"/>
        <color indexed="8"/>
        <rFont val="Times New Roman"/>
        <family val="1"/>
        <charset val="204"/>
      </rPr>
      <t>"Управление и распоряжение объектами муниципальной собственности"</t>
    </r>
  </si>
  <si>
    <r>
      <t xml:space="preserve">Задача 2: </t>
    </r>
    <r>
      <rPr>
        <sz val="10"/>
        <color indexed="8"/>
        <rFont val="Times New Roman"/>
        <family val="1"/>
        <charset val="204"/>
      </rPr>
      <t>"Обеспечение правомерного использования и распоряжения земельными участками"</t>
    </r>
  </si>
  <si>
    <r>
      <t xml:space="preserve">Задача 3: </t>
    </r>
    <r>
      <rPr>
        <sz val="10"/>
        <color indexed="8"/>
        <rFont val="Times New Roman"/>
        <family val="1"/>
        <charset val="204"/>
      </rPr>
      <t>"Обеспечение правомерного функционирования, использования и содержания муниципального имущества"</t>
    </r>
  </si>
  <si>
    <r>
      <t xml:space="preserve">Наименование подпрограммы 2: </t>
    </r>
    <r>
      <rPr>
        <sz val="10"/>
        <color indexed="8"/>
        <rFont val="Times New Roman"/>
        <family val="1"/>
        <charset val="204"/>
      </rPr>
      <t>"Управление и распоряжение земельными участками, находящимися в муниципальной собственности, а также несформированными земельными участками"</t>
    </r>
  </si>
  <si>
    <t xml:space="preserve">Увеличение доходов бюджета поселения на основе эффективного управления муниципальной собственностью </t>
  </si>
  <si>
    <t>3.1.</t>
  </si>
  <si>
    <t>3.2.</t>
  </si>
  <si>
    <t>Минимизация ущерба при наступлении неблагоприятных обстоятельств, сопряженных с убытками</t>
  </si>
  <si>
    <t xml:space="preserve">Реквизиты нормативного правового акта, которым утверждена программа: </t>
  </si>
  <si>
    <t>приват.</t>
  </si>
  <si>
    <t>аренда</t>
  </si>
  <si>
    <t>баланс</t>
  </si>
  <si>
    <t>мена</t>
  </si>
  <si>
    <t>инвентар.</t>
  </si>
  <si>
    <t>эксперт.</t>
  </si>
  <si>
    <t>межеван.</t>
  </si>
  <si>
    <t>многодет.</t>
  </si>
  <si>
    <t>коммун.</t>
  </si>
  <si>
    <t>ремонт</t>
  </si>
  <si>
    <t>обслуж.</t>
  </si>
  <si>
    <t>связь</t>
  </si>
  <si>
    <t>соцнайм</t>
  </si>
  <si>
    <t>взносы</t>
  </si>
  <si>
    <t>страхование</t>
  </si>
  <si>
    <t>НДС</t>
  </si>
  <si>
    <t>Содержание, обслуживание и ремонт муниципального имущества городского поселения Новоаганск</t>
  </si>
  <si>
    <r>
      <t xml:space="preserve">Наименование подпрограммы 3: </t>
    </r>
    <r>
      <rPr>
        <sz val="10"/>
        <color indexed="8"/>
        <rFont val="Times New Roman"/>
        <family val="1"/>
        <charset val="204"/>
      </rPr>
      <t>"Содержание муниципального имущества городского поселения Новоаганск"</t>
    </r>
  </si>
  <si>
    <t xml:space="preserve">Произведена оплата услуг по страхованию муниципального имущества в 2019 году согласно заключенного со Страховым акционерным обществом ЭРГО МК 1550 от 31.12.2018 - в I квартале. </t>
  </si>
  <si>
    <t>Произведена оплата коммунальных услуг (теплоснабжение, содержание и текущий ремонт имущества, откачка и вывоз ЖБО, транспортировка ТКО, уборка и санитарная очистка контейнерных площадок) за жилые помещения, являющиеся объектами муниципальной собственности, в рамках заключенных с АО "АМЖКУ" договоров от 01.01.2019 №№ Ю-014/19, Ю-019/19, от 11.03.2019 №№ Ю-013/19, Ю-018/19, Ю-020/19, с ООО "Излучинская Управляющая компания "РАДУГА" договоров от 18.02.2018 № 20/18, от 15.02.2019 №№ 21/18, 22/18, от 18.02.2019 № 10/18, от 15.03.2019 №№ 1/19, 1/19-1, от 19.03.2019 № 2/19-Н, от 22.03.2019 № 2/19, с АО "Нижневартовская ГРЭС" договоров от 27.02.2019 №№ Т-10-ФЗ(Н)-6-19/0006, Н-20-ФЗ(Н)-6-19/0005. Произведена оплата за текущий ремонт муниципальных квартир в рамках заключенного с ИП Ивановым В.В. договора от 18.02.2019 № 6.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 квартале.</t>
  </si>
  <si>
    <t>"Управление муниципальным имуществом городского поселения Новоаганск"</t>
  </si>
  <si>
    <t xml:space="preserve">В целях сдачи в аренду проведена работа по изготовлению технической документации объекта согласно заключенного с ООО "Городской кадастр" договора № 108\19 ГК от 23.04.2019 (здание ул. Центральная, д. 1, пгт. Новоаганск (БОК)). В целях заключения договоров мены с гражданами-собственниками жилых помещений в домах, признанных аварийными, произведена оплата за оценку квартир в пгт. Излучинск (4 квартиры) согласно заключенного с ООО "ЗСК-Центр" договора № 11/19 от 23.04.2019. В целях приватизации проведена оценка рыночной стоимости автомобиля согласно заключенного с ООО "ЗСК-Центр" МК6 от 19.02.2019. Произведена оплата за комплексное обследование технического состояния конструкций дома (ул. Энтузиастов, д. 2, пгт. Новоаганск) согласно заключенного с ООО "СтройПроект" договора СП-03.19-92 от 11.03.2019 - во II квартале.   </t>
  </si>
  <si>
    <t>Выполнены кадастровые работы согласно заключенных с администрацией Нижневартовского района (МБУ НВ "Управление имущественными и земельными ресурсами" договора № 32/19 от 11.04.2019 (проведено межевание 2 участков), с ООО "Тюменская землеустроительная компания" МК9 от 17.04.2019 (проведено межевание 6 участков) - во II квартале.</t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</si>
  <si>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488 от 09.01.2019, МК 490 от 14.01.2019, договоров от 09.01.2019 №№ 493, 494, 495, от 14.01.2019 № 492; с АО "ЮТЭК" МК 0018-2019 от 28.12.2018. Оплачена кредиторская задолженность за ТО и тек.ремонт системы электроснабжения и электроосвещения по заключенному с ООО "Электроналадчик" МК 2 от 18.12.2017 и за услуги по ТО средств пожарной сигналтзации по заключенному с ИП Париловым А.А. МК 1 от 15.12.2017.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25.12.2018. Оплачена кредиторская задолженность по заключенным с ПАО "Мобильные ТелеСистемы" договорам от 01.01.2018 № 138/Р/1003, от 29.01.2018 №№ 138/Р, 138/Р/1007. Услуги связи оказывались согласно договоров с ПАО "Мобильные ТелеСистемы" № 138/Р/1003 от 01.01.2019,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</si>
  <si>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488 от 09.01.2019, МК 490 от 14.01.2019, договоров от 09.01.2019 №№ 493, 494, 495, от 14.01.2019 № 492, от 01.04.2019 №№ 719, 720; с АО "ЮТЭК" МК 0018-2019 от 28.12.2018. Произведена оплата за очистку входных групп нежилых объектов муниципальной собственности от снега согласно заключенного с ИП Воробьев Д.М. договора № 1 от 19.03.2019.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настройку и обслуживание оборудования по заключенному с ООО "ПромБлок-Плюс" МК8 от 26.03.2019.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</si>
  <si>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ЖБО) за жилые помещения, являющиеся объектами муниципальной собственности, в рамках заключенных с ООО "Управляющая компания "ПРОГРЕСС" договора от 22.03.2019 № 9, с АО "АМЖКУ" договоров от 01.01.2019 № Ю-019/19, от 11.03.2019 №№ Ю-017/19, Ю-018/19, Ю-020/19, с ООО "Излучинская Управляющая компания "РАДУГА" договоров от 07.06.2019 №№ 3/19-Н, МКД Т-12\19-1, Т-12\19-2, с АО "Нижневартовская ГРЭС" договоров от 27.02.2019 №№ Т-10-ФЗ(Н)-6-19/0006, Н-20-ФЗ(Н)-6-19/0005.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во II квартале.</t>
  </si>
  <si>
    <t xml:space="preserve">       </t>
  </si>
  <si>
    <t xml:space="preserve">          Отчет</t>
  </si>
  <si>
    <t>о ходе реализации муниципальной программы</t>
  </si>
  <si>
    <t>Приобретено неисключительное право (лицензия) на использование программного обеспечения Программный комплекс для учета земельных и имущественных отношений SAUMI (обновление версии с 4.6i на версию 4.9i. В целях сдачи в аренду проведена оценка рыночной стоимости объектов согласно заключенного с ООО "ЗСК-Центр" МК6 от 19.02.2019 (здание электроцеха ул. Центральная, д. 104, пгт. Новоаганск; стоянка на 3 единицы транспорта с теплым павильоном для 20 пассажиров ул. Транспортная, д. 12а, пгт. Новоаганск). В целях заключения договоров мены с гражданами-собственниками жилых помещений в домах, признанных непригодными для проживания, произведена оплата за оценку квартир: в пгт. Излучинск (16 квартир), в пгт. Новоаганск (19 квартир) согласно заключенных с с ООО "Альфа-Оценка" договора № 35 от 04.12.2018, с ООО "ЗСК-Центр" МК6 от 19.02.2019. С целью постановки на балансовый учет произведена оплата за оценку квартир (9 квартир) согласно заключенному с ООО "ЗСК-Центр" МК6 от 19.02.2019 - в I квартале.</t>
  </si>
  <si>
    <t>тыс.руб.</t>
  </si>
  <si>
    <r>
      <t xml:space="preserve">Ответственный исполнитель/соисполнитель: </t>
    </r>
    <r>
      <rPr>
        <u/>
        <sz val="12"/>
        <rFont val="Times New Roman"/>
        <family val="1"/>
        <charset val="204"/>
      </rPr>
      <t>Рабикова З.Р./Романова Е.О.</t>
    </r>
  </si>
  <si>
    <t>Наименование мероприятий муниципальной программы</t>
  </si>
  <si>
    <t>Объемы финансирования всего (план) на 2019 год</t>
  </si>
  <si>
    <t>на 01.04.2019</t>
  </si>
  <si>
    <t>на 01.07.2019</t>
  </si>
  <si>
    <t>на 01.10.2019</t>
  </si>
  <si>
    <t>за 2019 год</t>
  </si>
  <si>
    <t>Причина отклонения плановых значений от фактических</t>
  </si>
  <si>
    <t>бюджет района</t>
  </si>
  <si>
    <t>местный бюджет</t>
  </si>
  <si>
    <t>иные источники финансирования</t>
  </si>
  <si>
    <t>всего: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</si>
  <si>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</si>
  <si>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Всего по муниципальной программе</t>
  </si>
  <si>
    <t>проекты, портфели проектов района (в том числе направленные на реализацию национальных и федеральных проектов Российской Федерации)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</si>
  <si>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</si>
  <si>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</si>
  <si>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>Прочие расходы (указать номера мероприятий, относяшихся у казанным расходам)</t>
  </si>
  <si>
    <t>ответственный исполнитель (отдел по управлению муниципальным имуществом)</t>
  </si>
  <si>
    <t>соисполнитель (отдел жилищно-коммунального хозяйства и транспорта)</t>
  </si>
  <si>
    <t>Начальник отдела финансов</t>
  </si>
  <si>
    <t>Согласовано:</t>
  </si>
  <si>
    <t>Начальник отдела экономики</t>
  </si>
  <si>
    <t>Мальцева Л.Г.</t>
  </si>
  <si>
    <t>(Ф.И.О.)                            (подпись)</t>
  </si>
  <si>
    <t>1.2.</t>
  </si>
  <si>
    <t>Выплата возмещения собственнику за изымаемое жилое помещение</t>
  </si>
  <si>
    <t xml:space="preserve">В целях сдачи в аренду проведена оценка рыночной стоимости объектов согласно заключенному с ООО "ЗСК-Центр" МК6 от 19.02.2019 (здание администрации ул. Мелик-Карамова, д. 16, пгт. Новоаганск; спасательный пост на пляжной зоне озера Магылор, пгт. Новоаганск; СДК ул. Центральная, д. 21, с. Варьёган). С целью постановки на балансовый учет произведена оплата за оценку: стелы, посвященной году образования Новоаганска, и скульптурную композицию "Любовь и согласие" согласно заключенному с ООО "Эгида" договору № 51\06\19 от 04.06.2019; квартир (2 квартиры) согласно заключенному с ООО "ЗСК-Центр" МК6 от 19.02.2019. Произведена оплата за выполнение работ по технической инвентаризации (изготовление технического плана КНС в районе дома № 2 по ул. Новой в пгт. Новоаганск, жилого дома № 3 по ул. Вагон-городок в пгт. Новоаганск, 8 актов ливидации жилых домов в пгт. Новоаганск) согласно заключенному с ООО "Тюменская землеустроительная компания" МК10 от 29.04.2019 - в III квартале.   </t>
  </si>
  <si>
    <t xml:space="preserve">Произведена оплата коммунальных услуг (отпуск питьевой воды из центральной системы водоснабжения, прием сточных вод,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490 от 14.01.2019, договоров от 09.01.2019 №№ 493, от 14.01.2019 № 492, от 01.04.2019 №№ 719, 720, от 01.07.2019 №№ 794, 801; с АО "ЮТЭК" МК 0018-2019 от 28.12.2018. Произведена оплата за ремонтные работы на объектах муниципальной собственности в рамках заключенных договоров с ИП Ивановым И.В. № 13 от 25.04.2019, с Хортовым В.В. № 1 от 01.01.2019.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настройку и обслуживание оборудования по заключенному с ООО "ПромБлок-Плюс" МК8 от 26.03.2019.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</si>
  <si>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ЖБО, транспортировка ТКО, водоснабжение, водоотведение, электроосвещение мест общего пользования) за жилые помещения, являющиеся объектами муниципальной собственности, в рамках заключенных с ООО "Управляющая компания "ПРОГРЕСС" договора от 22.03.2019 № 9, с АО "АМЖКУ" договоров от 01.01.2019 № Ю-019/19, от 11.03.2019 № Ю-018/19, с ООО "Излучинская Управляющая компания "РАДУГА" договоров от 07.06.2019 № МКД Т-12\19-1, от 12.08.2019 №№ 4/19, МКД Т-12/19-1, от 27.08.2019 № МКД Т-12/19-1. Произведена оплата за выполнение работ по замене кровли в местах протекания в жилом доме № 29 по ул. ДРСУ в пгт. Новоаганск согласно заключенному с ИП Иванов И.В. договору № 38 от 26.06.2019 и дезинсекцию квартиры по ул. Геологов, д. 19, кв. 11, пгт. Новоаганск согласно заключенному с ООО "Городская дезинфекционная станция" договору № 51 от 06.08.2019. Произведена оплата подотчета (Королева С.В.) за приобретение замков для квартир.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III квартале.</t>
  </si>
  <si>
    <t>Согласно фактическому выполнению работ в соответствии с конкурсными процедурами</t>
  </si>
  <si>
    <t>Формирование земельных участков в целях государственной регистрации права собственности городского поселения Новоаганск</t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</si>
  <si>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30.10.2019 № 390)</t>
  </si>
  <si>
    <t>возмещ.</t>
  </si>
  <si>
    <t>1.2</t>
  </si>
  <si>
    <t>Катя</t>
  </si>
  <si>
    <t>Я</t>
  </si>
  <si>
    <t>ИТОГО:</t>
  </si>
  <si>
    <t xml:space="preserve">Проведена оценка рыночной стоимости: в целях приватизации муниципального имущества  согласно заключенному с ООО "ЗСК-Центр" договора № 34/19 от 07.10.2019 (автомобиль ГАЗ-3102); в целях сдачи в аренду согласно заключенному с ООО "ЗСК-Центр" договора № 44/19 от 18.11.2019 (газовая котельная ул. Центральная, д. 18, с. Варьёган; административное здание ул. Транспортная, д. 12, пгт. Новоаганск; СДК ул. Центральная, д. 21, с. Варьёган; кабинеты 8-10 в помещении 1001 ул. 70 лет Октября, д. 18, пгт. Новоаганск); с целью постановки на балансовый учет трех квартир согласно заключенному с ООО "ЗСК-Центр" МК6 от 19.02.2019 (ул. Энтузиастов, д.9, кв.2, ул. Лесная, д.2, кв.3, ул. 70 лет Октября, д.6, кв.11);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 соглсано заключенному с ООО Эгида" договору № 68/09/19 от 03.09.2019 (6 квартир), № 76/11/19 от 28.11.2019 (5 квартир), с ООО "ЗСК-Центр" договору № 34/19 от 07.10.2019 (4 квартиры), МК6 от 19.02.2019 (1 квартира), с ИП Катина Н.С. договору № 02-1/734 от 25.10.2019 (11 квартир). Произведена оплата за санитарно-эпидемиологическую экспертизу кладбища в пгт. Новоаганск соглсано заключенному с ФБУЗ "ЦГИЭ в ХМАО-Югре" договору № 136-19/Р от 12.12.2019. Произведена оплата за выполнение работ по технической инвентаризации (изготовление 3 актов ликвидации жилых домов в пгт. Новоаганск) согласно заключенному с ООО "Городской кадастр" договору № 106/19ГК от 27.02.2019 (ул. Новая, д. 9), с ООО "Тюменская землеутроительная компания" МК10 от 29.04.2019 (ул. Мелик-Карамова, д. 15; ул. Таёжная, д. 6). Произведена оплата за выполнение работ по технической инвентаризации (изготовление 3 актов ликвидации жилых домов в пгт. Новоаганск) согласно заключенному с ООО "Городской кадастр" договору № 106/19ГК от 27.02.2019 (ул. Новая, д.9), с ООО "Тюменская землеутроительная компания" МК10 от 29.04.2019 (ул. Мелик-Карамова, д.15; ул. Таёжная, д.6). Произведена оплата за строительно-техническое специализированное заключение (экспертизу) согласно заключенным с "Союз Судебных Экспертов" договору № 102 от 26.08.2019 (ул. Магылорская, д.2), с ООО "СтройПроект" договору № 67 от 07.11.2019 (ул. Мелик-Карамова, д.5), договору № 10-019 от 11.12.2019 (ул. Первомайская, д.4) - в IV квартале.   </t>
  </si>
  <si>
    <t>Произведена выплата возмещения собственнику за изымаемое жилое помещение (7 квартир) - в IV квартале.</t>
  </si>
  <si>
    <t xml:space="preserve">В соответствии со ст. 32 ЖК РФ перечень основных мероприятий Программы дополнен данным мероприятием в редакции программы от 30.09.2019. </t>
  </si>
  <si>
    <t>Выполнены кадастровые работы согласно заключенному с ООО "Тюменская землеустроительная компания" МК1922 от 08.07.2019 (проведено межевание 2 участков) - в IV квартале.</t>
  </si>
  <si>
    <t xml:space="preserve">Произведена оплата коммунальных услуг (отпуск питьевой воды из центральной системы водоснабжения, прием сточных вод, электроосвещение, вывоз ЖБО, транспортировка и захоронение ТКО, уборка и санитарно-гигиеническая очистка контейнерных площадок, теплоснабжение, услуги по обращению с ТКО) за нежилые объекты муниципальной собственности в рамках заключенных с АО "АМЖКУ" МК 488 от 09.01.2019, МК 490 от 14.01.2019, договоров от 14.01.2019 № 492, от 03.06.2019 №№ 859, 860, от 01.07.2019 №№ 794, 801; с АО "ЮТЭК" МК 0018-2019 от 28.12.2018; с АО "ЮГРА-ЭКОЛОГИЯ" от 01.07.2019 №№ б/н, ЮЭ01КОРА00000080 от 01.07.2019. Произведена оплата за гидропромывку и гидроиспытания системы теплоснабжения согласно договору с АО "АМЖКУ" от 16.07.2019 № 46; за ремонтные работы на объектах муниципальной собственности в рамках заключенных договоров с ИП Ивановым И.В. № 55 от 03.09.2019, № 57 от 10.09.2019; за приобретение счетчика учета электроэнергии (подотчет Королева С.В.).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измерение и испытание электрооборудования согласно заключенному с ООО "ЭЛЕКТРОНОМ" МК1928 от 23.09.2019.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</si>
  <si>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ЖБО, транспортировка ТКО, водоснабжение, водоотведение, электроосвещение мест общего пользования) за жилые помещения, являющиеся объектами муниципальной собственности, в рамках заключенных с ООО "Управляющая компания "ПРОГРЕСС" договора от 16.10.2019 № 10, с АО "АМЖКУ" договоров от 11.03.2019 № Ю-020/19, от 01.07.2019 № Ю-090/1/19, от 16.10.2019 №№ Ю-114/19, Ю-117/19, с ООО "Излучинская Управляющая компания "РАДУГА" договоров от 12.08.2019 № МКД Т-12/19-1, от 27.09.2019 № МКД Т-12/19-1, от 08.11.2019 № МКД Т-12/19-1, от 24.12.2019 № МКД Т-12/19-1, от 25.12.2019 № МКД Т-12/19-1, с АО "Нижневартовская ГРЭС" договоров от 28.10.2019 №№ С-3-ФЗ(Н)-6-19/0051, Э-2А-ФЗ(Н)-6-19/0050, с ТСЖ "Уют" договора от 08.11.2019 № МКД03/2019, с ООО "Чистый двор" договора от 19.12.2019 № 57. Произведена оплата за: выполнение работ по замене тепловых счетчиков в муниципальных квартирах в с. Варьёган согласно заключенному с ИП Сулейманов А.А. договору № 59 от 02.09.2019, монтаж пандуса к входной группе жилого дома согласно МК 1926 от 24.09.2019 с ИП Иванов И.В., за дезинфекцию соглсано договора от 21.10.2019 № 64 с ООО "Городская дезинфекционная станция", за изготовление надомных аншлагов согласно договора от 23.10.2019 № 65 с ИП Рамазанова Е.М. Произведена оплата подотчета (Королева С.В.) за приобретение распределительного щита, приборов учета электроэнергии, бирок к ключам и замков для квартир.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IV квартале.</t>
  </si>
  <si>
    <r>
      <t xml:space="preserve">           на 31 декабря </t>
    </r>
    <r>
      <rPr>
        <sz val="12"/>
        <rFont val="Times New Roman"/>
        <family val="1"/>
        <charset val="204"/>
      </rPr>
      <t>2019</t>
    </r>
    <r>
      <rPr>
        <sz val="12"/>
        <color indexed="8"/>
        <rFont val="Times New Roman"/>
        <family val="1"/>
        <charset val="204"/>
      </rPr>
      <t xml:space="preserve"> года</t>
    </r>
  </si>
  <si>
    <r>
      <t xml:space="preserve">           на 31 марта </t>
    </r>
    <r>
      <rPr>
        <sz val="12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</si>
  <si>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18.02.2020 № 75)</t>
  </si>
  <si>
    <t>Итого:</t>
  </si>
  <si>
    <t>на 01.04.2020</t>
  </si>
  <si>
    <t>на 01.07.2020</t>
  </si>
  <si>
    <t>на 01.10.2020</t>
  </si>
  <si>
    <t>за 2020 год</t>
  </si>
  <si>
    <t>Произведена выплата возмещения собственнику за изымаемое жилое помещение (3 квартиры) - в I квартале.</t>
  </si>
  <si>
    <t>Оплачена кредиторская задолженность за оценку квартир в пгт. Излучинск (2 квартиры) согласно заключенному с ИП Катина Н.С. договору № 02-1/734 от 25.10.2019 в целях заключения договоров мены с гражданами-собственниками жилых помещений, признанных непригодными для проживания. В целях выплаты возмещения собственнику за изымаемое жилое помещение в доме, признанном аварийным и подлежащим сносу, произведена оплата за оценку квартир (2 квартиры) согласно заключенному с ООО "Эгида" договору № 06/01/20 от 31.01.2020 - в I квартале.</t>
  </si>
  <si>
    <r>
      <t xml:space="preserve">Произведена оплата коммунальных услуг (теплоснабжение,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"Нижневартовская ГРЭС" договора № Э-2А-ФЗ(Н)-6-19/0106 от 27.01.2020, с ООО "Управляющая компания "ПРОГРЕСС" МК1 от 05.03.2020, с ООО "Излучинская Управляющая компания "РАДУГА" договоров № МКД Т-12/20 от 11.03.2020, № МКД Т-12/19-1 от 27.01.2020. Оплачена кредиторская задолженность по заключенным с АО "Нижневартовская ГРЭС" договору № Э-2А-ФЗ(Н)-6-19/0050 от 28.10.2019, с АО "АМЖКУ" договорам от 16.10.2019 №№ Ю-117/19, Ю-114/19, от 01.07.2019 № Ю-090/1/19, с ООО "Чистый двор" договору от 19.12.2019 № 57, с ООО "Управляющая компания "ПРОГРЕСС" МК10 от 16.10.2019. Оплачена кредиторская задолженность: за текущий ремонт муниципальной квартиры согласно заключенному с ИП Барзукаев Р.Р. договору № 74 от 20.12.2019; за замену тепловых счетчиков согласно заключенному с ИП Сулейманов А.А. договору № 72 от 01.12.2019. </t>
    </r>
    <r>
      <rPr>
        <sz val="10"/>
        <rFont val="Times New Roman"/>
        <family val="1"/>
        <charset val="204"/>
      </rPr>
      <t>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</t>
    </r>
    <r>
      <rPr>
        <sz val="10"/>
        <color indexed="8"/>
        <rFont val="Times New Roman"/>
        <family val="1"/>
        <charset val="204"/>
      </rPr>
      <t xml:space="preserve"> - в I квартале.</t>
    </r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</si>
  <si>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ЖКО, услуги по обращению с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50 от 08.11.2019, МК 44 от 25.11.2019, МК 46 от 25.11.2019, договоров от 08.11.2019 № 49, от 25.11.2019 № 48; с АО "ЮТЭК" МК 0018-2020 от 20.12.2019; с АО "ЮГРА-ЭКОЛОГИЯ" договора от 27.01.2019 № ЮЭ01КОРА00000266. Оплачена кредиторская задолженность за услуги по обращению с ТКО по заключенному с АО "ЮГРА-ЭКОЛОГИЯ" договору от 01.07.2019 № ЮЭ01КОРА00000080.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Произведена оплата: за текущий ремонт полов в здании администрации (ул. Мелик-Карамова, д. 16) согласно МК1 от 05.02.2020 с ИП Ивановым И.В.; за приобретение порога, экрана батареи (подотчет Королева С.В.). Оплачена кредиторская задолженность по заключенным с ПАО "Мобильные ТелеСистемы" договорам от 01.01.2019 № 138/Р/1003, от 21.01.2019 № 138/Р/1007, от 28.01.2019 № 138/Р. Услуги связи оказывались согласно договоров с ПАО "Мобильные ТелеСистемы" от 01.01.2020 №№ 138/Р, 138/Р/1003, 138/Р/1007.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</si>
  <si>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Произведена оплата услуг по страхованию муниципального имущества в 2020 году согласно заключенному со Страховым акционерным обществом ЭРГО МК 1244 от 19.12.2019 - в I квартале.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</si>
</sst>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9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66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60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/>
    <xf numFmtId="0" fontId="9" fillId="0" borderId="0" xfId="0" applyFont="1"/>
    <xf numFmtId="4" fontId="11" fillId="0" borderId="5" xfId="0" applyNumberFormat="1" applyFont="1" applyFill="1" applyBorder="1" applyAlignment="1" applyProtection="1">
      <alignment vertical="center" wrapText="1"/>
      <protection locked="0"/>
    </xf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5" fillId="0" borderId="0" xfId="0" applyFont="1"/>
    <xf numFmtId="0" fontId="3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4" fillId="0" borderId="0" xfId="0" applyFont="1" applyFill="1"/>
    <xf numFmtId="0" fontId="0" fillId="0" borderId="0" xfId="0" applyFill="1"/>
    <xf numFmtId="2" fontId="0" fillId="4" borderId="0" xfId="0" applyNumberForma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3" fillId="4" borderId="0" xfId="0" applyFont="1" applyFill="1" applyBorder="1" applyAlignment="1"/>
    <xf numFmtId="0" fontId="5" fillId="4" borderId="0" xfId="0" applyFont="1" applyFill="1" applyAlignment="1">
      <alignment horizontal="left"/>
    </xf>
    <xf numFmtId="0" fontId="6" fillId="4" borderId="0" xfId="0" applyFont="1" applyFill="1" applyAlignment="1"/>
    <xf numFmtId="0" fontId="6" fillId="4" borderId="0" xfId="0" applyFont="1" applyFill="1" applyBorder="1" applyAlignment="1"/>
    <xf numFmtId="0" fontId="4" fillId="4" borderId="0" xfId="0" applyFont="1" applyFill="1" applyBorder="1" applyAlignment="1"/>
    <xf numFmtId="0" fontId="15" fillId="4" borderId="0" xfId="0" applyFont="1" applyFill="1"/>
    <xf numFmtId="0" fontId="0" fillId="0" borderId="0" xfId="0" applyAlignment="1">
      <alignment wrapText="1"/>
    </xf>
    <xf numFmtId="2" fontId="16" fillId="5" borderId="1" xfId="0" applyNumberFormat="1" applyFont="1" applyFill="1" applyBorder="1" applyAlignment="1">
      <alignment horizontal="center"/>
    </xf>
    <xf numFmtId="2" fontId="16" fillId="5" borderId="0" xfId="0" applyNumberFormat="1" applyFont="1" applyFill="1" applyAlignment="1">
      <alignment horizontal="center"/>
    </xf>
    <xf numFmtId="2" fontId="16" fillId="6" borderId="1" xfId="0" applyNumberFormat="1" applyFont="1" applyFill="1" applyBorder="1" applyAlignment="1">
      <alignment horizontal="center"/>
    </xf>
    <xf numFmtId="2" fontId="16" fillId="7" borderId="1" xfId="0" applyNumberFormat="1" applyFont="1" applyFill="1" applyBorder="1" applyAlignment="1">
      <alignment horizontal="center"/>
    </xf>
    <xf numFmtId="2" fontId="16" fillId="8" borderId="1" xfId="0" applyNumberFormat="1" applyFont="1" applyFill="1" applyBorder="1" applyAlignment="1">
      <alignment horizontal="center"/>
    </xf>
    <xf numFmtId="2" fontId="16" fillId="9" borderId="1" xfId="0" applyNumberFormat="1" applyFont="1" applyFill="1" applyBorder="1" applyAlignment="1">
      <alignment horizontal="center"/>
    </xf>
    <xf numFmtId="2" fontId="16" fillId="10" borderId="1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2" fontId="16" fillId="11" borderId="1" xfId="0" applyNumberFormat="1" applyFont="1" applyFill="1" applyBorder="1" applyAlignment="1">
      <alignment horizontal="center"/>
    </xf>
    <xf numFmtId="2" fontId="16" fillId="12" borderId="1" xfId="0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/>
    </xf>
    <xf numFmtId="2" fontId="16" fillId="13" borderId="1" xfId="0" applyNumberFormat="1" applyFont="1" applyFill="1" applyBorder="1"/>
    <xf numFmtId="49" fontId="1" fillId="14" borderId="3" xfId="0" applyNumberFormat="1" applyFont="1" applyFill="1" applyBorder="1" applyAlignment="1">
      <alignment horizontal="center"/>
    </xf>
    <xf numFmtId="2" fontId="16" fillId="14" borderId="1" xfId="0" applyNumberFormat="1" applyFont="1" applyFill="1" applyBorder="1" applyAlignment="1">
      <alignment horizontal="center"/>
    </xf>
    <xf numFmtId="4" fontId="10" fillId="4" borderId="1" xfId="1" applyNumberFormat="1" applyFont="1" applyFill="1" applyBorder="1" applyAlignment="1" applyProtection="1">
      <alignment vertical="center" wrapText="1"/>
      <protection locked="0"/>
    </xf>
    <xf numFmtId="4" fontId="10" fillId="0" borderId="1" xfId="1" applyNumberFormat="1" applyFont="1" applyFill="1" applyBorder="1" applyAlignment="1" applyProtection="1">
      <alignment vertical="center" wrapText="1"/>
      <protection locked="0"/>
    </xf>
    <xf numFmtId="4" fontId="10" fillId="4" borderId="6" xfId="1" applyNumberFormat="1" applyFont="1" applyFill="1" applyBorder="1" applyAlignment="1" applyProtection="1">
      <alignment vertical="center" wrapText="1"/>
      <protection locked="0"/>
    </xf>
    <xf numFmtId="4" fontId="10" fillId="0" borderId="6" xfId="1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6" xfId="0" applyNumberFormat="1" applyFont="1" applyFill="1" applyBorder="1" applyAlignment="1" applyProtection="1">
      <alignment horizontal="right" vertical="center"/>
      <protection locked="0"/>
    </xf>
    <xf numFmtId="4" fontId="11" fillId="0" borderId="7" xfId="0" applyNumberFormat="1" applyFont="1" applyFill="1" applyBorder="1" applyAlignment="1" applyProtection="1">
      <alignment horizontal="right" vertical="center"/>
      <protection locked="0"/>
    </xf>
    <xf numFmtId="4" fontId="11" fillId="0" borderId="1" xfId="1" applyNumberFormat="1" applyFont="1" applyFill="1" applyBorder="1" applyAlignment="1" applyProtection="1">
      <alignment vertical="center" wrapText="1"/>
      <protection locked="0"/>
    </xf>
    <xf numFmtId="4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4" fontId="10" fillId="2" borderId="1" xfId="1" applyNumberFormat="1" applyFont="1" applyFill="1" applyBorder="1" applyAlignment="1" applyProtection="1">
      <alignment vertical="center" wrapText="1"/>
      <protection locked="0"/>
    </xf>
    <xf numFmtId="4" fontId="17" fillId="0" borderId="1" xfId="1" applyNumberFormat="1" applyFont="1" applyFill="1" applyBorder="1" applyAlignment="1" applyProtection="1">
      <alignment vertical="center" wrapText="1"/>
      <protection locked="0"/>
    </xf>
    <xf numFmtId="4" fontId="17" fillId="2" borderId="1" xfId="1" applyNumberFormat="1" applyFont="1" applyFill="1" applyBorder="1" applyAlignment="1" applyProtection="1">
      <alignment vertical="center" wrapText="1"/>
      <protection locked="0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0" borderId="1" xfId="1" applyNumberFormat="1" applyFont="1" applyFill="1" applyBorder="1" applyAlignment="1" applyProtection="1">
      <alignment vertical="center" wrapText="1"/>
    </xf>
    <xf numFmtId="4" fontId="10" fillId="0" borderId="6" xfId="0" applyNumberFormat="1" applyFont="1" applyFill="1" applyBorder="1" applyAlignment="1" applyProtection="1">
      <alignment horizontal="right" vertical="center"/>
      <protection locked="0"/>
    </xf>
    <xf numFmtId="4" fontId="10" fillId="4" borderId="5" xfId="1" applyNumberFormat="1" applyFont="1" applyFill="1" applyBorder="1" applyAlignment="1" applyProtection="1">
      <alignment vertical="center" wrapText="1"/>
      <protection locked="0"/>
    </xf>
    <xf numFmtId="4" fontId="10" fillId="0" borderId="5" xfId="1" applyNumberFormat="1" applyFont="1" applyFill="1" applyBorder="1" applyAlignment="1" applyProtection="1">
      <alignment vertical="center" wrapText="1"/>
      <protection locked="0"/>
    </xf>
    <xf numFmtId="4" fontId="10" fillId="4" borderId="5" xfId="1" applyNumberFormat="1" applyFont="1" applyFill="1" applyBorder="1" applyAlignment="1" applyProtection="1">
      <alignment vertical="center" wrapText="1"/>
    </xf>
    <xf numFmtId="4" fontId="10" fillId="0" borderId="5" xfId="1" applyNumberFormat="1" applyFont="1" applyFill="1" applyBorder="1" applyAlignment="1" applyProtection="1">
      <alignment vertical="center" wrapText="1"/>
    </xf>
    <xf numFmtId="4" fontId="0" fillId="4" borderId="1" xfId="0" applyNumberFormat="1" applyFill="1" applyBorder="1"/>
    <xf numFmtId="4" fontId="0" fillId="4" borderId="0" xfId="0" applyNumberFormat="1" applyFill="1"/>
    <xf numFmtId="4" fontId="16" fillId="4" borderId="1" xfId="0" applyNumberFormat="1" applyFont="1" applyFill="1" applyBorder="1"/>
    <xf numFmtId="4" fontId="0" fillId="4" borderId="3" xfId="0" applyNumberFormat="1" applyFill="1" applyBorder="1"/>
    <xf numFmtId="4" fontId="0" fillId="4" borderId="8" xfId="0" applyNumberFormat="1" applyFill="1" applyBorder="1"/>
    <xf numFmtId="4" fontId="1" fillId="5" borderId="1" xfId="0" applyNumberFormat="1" applyFont="1" applyFill="1" applyBorder="1"/>
    <xf numFmtId="4" fontId="1" fillId="6" borderId="1" xfId="0" applyNumberFormat="1" applyFont="1" applyFill="1" applyBorder="1"/>
    <xf numFmtId="4" fontId="1" fillId="7" borderId="1" xfId="0" applyNumberFormat="1" applyFont="1" applyFill="1" applyBorder="1"/>
    <xf numFmtId="4" fontId="1" fillId="8" borderId="1" xfId="0" applyNumberFormat="1" applyFont="1" applyFill="1" applyBorder="1"/>
    <xf numFmtId="4" fontId="1" fillId="9" borderId="1" xfId="0" applyNumberFormat="1" applyFont="1" applyFill="1" applyBorder="1"/>
    <xf numFmtId="4" fontId="1" fillId="10" borderId="1" xfId="0" applyNumberFormat="1" applyFont="1" applyFill="1" applyBorder="1"/>
    <xf numFmtId="4" fontId="1" fillId="11" borderId="1" xfId="0" applyNumberFormat="1" applyFont="1" applyFill="1" applyBorder="1"/>
    <xf numFmtId="4" fontId="1" fillId="14" borderId="1" xfId="0" applyNumberFormat="1" applyFont="1" applyFill="1" applyBorder="1"/>
    <xf numFmtId="4" fontId="1" fillId="12" borderId="1" xfId="0" applyNumberFormat="1" applyFont="1" applyFill="1" applyBorder="1"/>
    <xf numFmtId="4" fontId="1" fillId="13" borderId="1" xfId="0" applyNumberFormat="1" applyFont="1" applyFill="1" applyBorder="1"/>
    <xf numFmtId="4" fontId="1" fillId="3" borderId="1" xfId="0" applyNumberFormat="1" applyFont="1" applyFill="1" applyBorder="1"/>
    <xf numFmtId="4" fontId="0" fillId="11" borderId="1" xfId="0" applyNumberFormat="1" applyFill="1" applyBorder="1" applyAlignment="1">
      <alignment horizontal="center"/>
    </xf>
    <xf numFmtId="4" fontId="0" fillId="14" borderId="3" xfId="0" applyNumberFormat="1" applyFill="1" applyBorder="1" applyAlignment="1">
      <alignment horizontal="center"/>
    </xf>
    <xf numFmtId="4" fontId="0" fillId="13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3" borderId="1" xfId="0" applyNumberFormat="1" applyFill="1" applyBorder="1"/>
    <xf numFmtId="4" fontId="0" fillId="3" borderId="0" xfId="0" applyNumberFormat="1" applyFill="1"/>
    <xf numFmtId="4" fontId="0" fillId="3" borderId="3" xfId="0" applyNumberFormat="1" applyFill="1" applyBorder="1"/>
    <xf numFmtId="4" fontId="0" fillId="3" borderId="4" xfId="0" applyNumberFormat="1" applyFill="1" applyBorder="1"/>
    <xf numFmtId="4" fontId="0" fillId="3" borderId="8" xfId="0" applyNumberFormat="1" applyFill="1" applyBorder="1"/>
    <xf numFmtId="4" fontId="0" fillId="0" borderId="0" xfId="0" applyNumberFormat="1"/>
    <xf numFmtId="0" fontId="18" fillId="0" borderId="0" xfId="0" applyFont="1"/>
    <xf numFmtId="0" fontId="14" fillId="0" borderId="0" xfId="0" applyFont="1"/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9" fillId="0" borderId="0" xfId="0" applyFont="1" applyBorder="1" applyAlignment="1"/>
    <xf numFmtId="0" fontId="4" fillId="4" borderId="9" xfId="0" applyFont="1" applyFill="1" applyBorder="1"/>
    <xf numFmtId="0" fontId="5" fillId="0" borderId="0" xfId="0" applyFont="1"/>
    <xf numFmtId="0" fontId="4" fillId="0" borderId="0" xfId="0" applyFont="1" applyBorder="1"/>
    <xf numFmtId="0" fontId="0" fillId="4" borderId="9" xfId="0" applyFill="1" applyBorder="1"/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0" fontId="4" fillId="0" borderId="9" xfId="0" applyFont="1" applyBorder="1" applyAlignment="1"/>
    <xf numFmtId="0" fontId="9" fillId="0" borderId="9" xfId="0" applyFont="1" applyBorder="1" applyAlignment="1"/>
    <xf numFmtId="4" fontId="0" fillId="11" borderId="4" xfId="0" applyNumberFormat="1" applyFill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4" fillId="0" borderId="0" xfId="0" applyFont="1" applyAlignment="1">
      <alignment wrapText="1"/>
    </xf>
    <xf numFmtId="0" fontId="15" fillId="0" borderId="0" xfId="0" applyFont="1" applyBorder="1" applyAlignment="1"/>
    <xf numFmtId="0" fontId="4" fillId="0" borderId="9" xfId="0" applyFont="1" applyBorder="1" applyAlignment="1"/>
    <xf numFmtId="0" fontId="9" fillId="0" borderId="9" xfId="0" applyFont="1" applyBorder="1" applyAlignment="1"/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0" fontId="4" fillId="0" borderId="9" xfId="0" applyFont="1" applyBorder="1" applyAlignment="1"/>
    <xf numFmtId="0" fontId="9" fillId="0" borderId="9" xfId="0" applyFont="1" applyBorder="1" applyAlignment="1"/>
    <xf numFmtId="4" fontId="10" fillId="3" borderId="1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5" fillId="0" borderId="0" xfId="0" applyFont="1" applyBorder="1" applyAlignment="1"/>
    <xf numFmtId="0" fontId="4" fillId="0" borderId="9" xfId="0" applyFont="1" applyBorder="1" applyAlignment="1"/>
    <xf numFmtId="0" fontId="9" fillId="0" borderId="9" xfId="0" applyFont="1" applyBorder="1" applyAlignment="1"/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0" xfId="0" applyNumberFormat="1" applyFont="1" applyFill="1" applyBorder="1" applyAlignment="1">
      <alignment horizontal="left" vertical="center" wrapText="1"/>
    </xf>
    <xf numFmtId="0" fontId="0" fillId="4" borderId="11" xfId="0" applyFill="1" applyBorder="1"/>
    <xf numFmtId="0" fontId="0" fillId="4" borderId="2" xfId="0" applyFill="1" applyBorder="1"/>
    <xf numFmtId="0" fontId="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wrapText="1"/>
    </xf>
    <xf numFmtId="49" fontId="11" fillId="0" borderId="5" xfId="0" applyNumberFormat="1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6" xfId="0" applyNumberFormat="1" applyFont="1" applyFill="1" applyBorder="1" applyAlignment="1" applyProtection="1">
      <alignment horizontal="justify" vertical="top" wrapText="1"/>
      <protection locked="0"/>
    </xf>
    <xf numFmtId="165" fontId="11" fillId="0" borderId="7" xfId="0" applyNumberFormat="1" applyFont="1" applyFill="1" applyBorder="1" applyAlignment="1" applyProtection="1">
      <alignment horizontal="justify" vertical="top" wrapText="1"/>
      <protection locked="0"/>
    </xf>
    <xf numFmtId="165" fontId="11" fillId="0" borderId="5" xfId="0" applyNumberFormat="1" applyFont="1" applyFill="1" applyBorder="1" applyAlignment="1" applyProtection="1">
      <alignment horizontal="justify" vertical="top" wrapText="1"/>
      <protection locked="0"/>
    </xf>
    <xf numFmtId="0" fontId="0" fillId="0" borderId="4" xfId="0" applyBorder="1" applyAlignment="1">
      <alignment vertical="center"/>
    </xf>
    <xf numFmtId="0" fontId="0" fillId="0" borderId="8" xfId="0" applyBorder="1" applyAlignment="1"/>
    <xf numFmtId="0" fontId="0" fillId="0" borderId="4" xfId="0" applyBorder="1" applyAlignment="1">
      <alignment wrapText="1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left" vertical="center" wrapText="1"/>
      <protection locked="0"/>
    </xf>
    <xf numFmtId="0" fontId="9" fillId="4" borderId="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/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49" fontId="1" fillId="12" borderId="3" xfId="0" applyNumberFormat="1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" borderId="9" xfId="0" applyNumberFormat="1" applyFill="1" applyBorder="1" applyAlignment="1">
      <alignment horizontal="left" wrapText="1"/>
    </xf>
    <xf numFmtId="0" fontId="0" fillId="4" borderId="14" xfId="0" applyNumberForma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1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8" xfId="0" applyNumberFormat="1" applyFont="1" applyFill="1" applyBorder="1" applyAlignment="1" applyProtection="1">
      <alignment vertical="center" wrapText="1"/>
      <protection locked="0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4" fontId="0" fillId="7" borderId="8" xfId="0" applyNumberFormat="1" applyFill="1" applyBorder="1" applyAlignment="1">
      <alignment horizontal="center"/>
    </xf>
    <xf numFmtId="4" fontId="0" fillId="8" borderId="3" xfId="0" applyNumberFormat="1" applyFill="1" applyBorder="1" applyAlignment="1">
      <alignment horizontal="center"/>
    </xf>
    <xf numFmtId="4" fontId="0" fillId="8" borderId="8" xfId="0" applyNumberFormat="1" applyFill="1" applyBorder="1" applyAlignment="1">
      <alignment horizontal="center"/>
    </xf>
    <xf numFmtId="4" fontId="0" fillId="9" borderId="3" xfId="0" applyNumberFormat="1" applyFill="1" applyBorder="1" applyAlignment="1">
      <alignment horizontal="center"/>
    </xf>
    <xf numFmtId="4" fontId="0" fillId="9" borderId="8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0" fillId="12" borderId="3" xfId="0" applyNumberFormat="1" applyFill="1" applyBorder="1" applyAlignment="1">
      <alignment horizontal="center"/>
    </xf>
    <xf numFmtId="4" fontId="0" fillId="12" borderId="4" xfId="0" applyNumberFormat="1" applyFill="1" applyBorder="1" applyAlignment="1">
      <alignment horizontal="center"/>
    </xf>
    <xf numFmtId="4" fontId="0" fillId="12" borderId="8" xfId="0" applyNumberFormat="1" applyFill="1" applyBorder="1" applyAlignment="1">
      <alignment horizontal="center"/>
    </xf>
    <xf numFmtId="0" fontId="16" fillId="4" borderId="11" xfId="0" applyFont="1" applyFill="1" applyBorder="1"/>
    <xf numFmtId="0" fontId="16" fillId="4" borderId="2" xfId="0" applyFont="1" applyFill="1" applyBorder="1"/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/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" fontId="0" fillId="4" borderId="4" xfId="0" applyNumberFormat="1" applyFill="1" applyBorder="1"/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  <colors>
    <mruColors>
      <color rgb="FF9999FF"/>
      <color rgb="FFFFCC66"/>
      <color rgb="FFFF66CC"/>
      <color rgb="FF00FFCC"/>
      <color rgb="FFCCFF66"/>
      <color rgb="FF66CCFF"/>
      <color rgb="FFFFCCFF"/>
      <color rgb="FF66FF99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view="pageBreakPreview" topLeftCell="A16" zoomScale="110" zoomScaleSheetLayoutView="110" workbookViewId="0">
      <selection activeCell="A27" sqref="A27:M27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2"/>
      <c r="D1" s="25" t="s">
        <v>67</v>
      </c>
      <c r="E1" s="101" t="s">
        <v>68</v>
      </c>
      <c r="F1" s="4"/>
      <c r="G1" s="19"/>
    </row>
    <row r="2" spans="1:32" ht="15.75" x14ac:dyDescent="0.25">
      <c r="B2" s="2"/>
      <c r="D2" s="26" t="s">
        <v>69</v>
      </c>
      <c r="E2" s="4"/>
      <c r="F2" s="4"/>
      <c r="G2" s="19"/>
    </row>
    <row r="3" spans="1:32" ht="15.75" x14ac:dyDescent="0.25">
      <c r="B3" s="2"/>
      <c r="C3" s="17" t="s">
        <v>61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116</v>
      </c>
      <c r="E6" s="4"/>
      <c r="F6" s="4"/>
      <c r="G6" s="19"/>
    </row>
    <row r="7" spans="1:32" ht="15.75" x14ac:dyDescent="0.25">
      <c r="B7" s="5"/>
      <c r="D7" s="31"/>
      <c r="E7" s="102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48" t="s">
        <v>104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36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72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71</v>
      </c>
    </row>
    <row r="14" spans="1:32" ht="22.5" customHeight="1" x14ac:dyDescent="0.2">
      <c r="A14" s="151" t="s">
        <v>7</v>
      </c>
      <c r="B14" s="151" t="s">
        <v>73</v>
      </c>
      <c r="C14" s="151" t="s">
        <v>8</v>
      </c>
      <c r="D14" s="152" t="s">
        <v>74</v>
      </c>
      <c r="E14" s="153"/>
      <c r="F14" s="258"/>
      <c r="G14" s="258"/>
      <c r="H14" s="258"/>
      <c r="I14" s="258"/>
      <c r="J14" s="258"/>
      <c r="K14" s="258"/>
      <c r="L14" s="258"/>
      <c r="M14" s="160" t="s">
        <v>79</v>
      </c>
    </row>
    <row r="15" spans="1:32" ht="16.5" customHeight="1" x14ac:dyDescent="0.2">
      <c r="A15" s="151"/>
      <c r="B15" s="151"/>
      <c r="C15" s="151"/>
      <c r="D15" s="152"/>
      <c r="E15" s="256" t="s">
        <v>75</v>
      </c>
      <c r="F15" s="220"/>
      <c r="G15" s="256" t="s">
        <v>76</v>
      </c>
      <c r="H15" s="220"/>
      <c r="I15" s="256" t="s">
        <v>77</v>
      </c>
      <c r="J15" s="220"/>
      <c r="K15" s="256" t="s">
        <v>78</v>
      </c>
      <c r="L15" s="220"/>
      <c r="M15" s="160"/>
    </row>
    <row r="16" spans="1:32" ht="63" customHeight="1" x14ac:dyDescent="0.2">
      <c r="A16" s="151"/>
      <c r="B16" s="151"/>
      <c r="C16" s="151"/>
      <c r="D16" s="152"/>
      <c r="E16" s="114" t="s">
        <v>10</v>
      </c>
      <c r="F16" s="114" t="s">
        <v>11</v>
      </c>
      <c r="G16" s="114" t="s">
        <v>10</v>
      </c>
      <c r="H16" s="114" t="s">
        <v>11</v>
      </c>
      <c r="I16" s="114" t="s">
        <v>10</v>
      </c>
      <c r="J16" s="114" t="s">
        <v>11</v>
      </c>
      <c r="K16" s="114" t="s">
        <v>10</v>
      </c>
      <c r="L16" s="114" t="s">
        <v>11</v>
      </c>
      <c r="M16" s="160"/>
    </row>
    <row r="17" spans="1:13" ht="12.75" customHeight="1" x14ac:dyDescent="0.2">
      <c r="A17" s="114">
        <v>1</v>
      </c>
      <c r="B17" s="114">
        <v>2</v>
      </c>
      <c r="C17" s="114">
        <v>3</v>
      </c>
      <c r="D17" s="115">
        <v>4</v>
      </c>
      <c r="E17" s="114">
        <v>5</v>
      </c>
      <c r="F17" s="114">
        <v>6</v>
      </c>
      <c r="G17" s="114">
        <v>7</v>
      </c>
      <c r="H17" s="114">
        <v>8</v>
      </c>
      <c r="I17" s="114">
        <v>9</v>
      </c>
      <c r="J17" s="114">
        <v>10</v>
      </c>
      <c r="K17" s="114">
        <v>11</v>
      </c>
      <c r="L17" s="114">
        <v>12</v>
      </c>
      <c r="M17" s="116">
        <v>13</v>
      </c>
    </row>
    <row r="18" spans="1:13" ht="12.75" customHeight="1" x14ac:dyDescent="0.2">
      <c r="A18" s="161" t="s">
        <v>21</v>
      </c>
      <c r="B18" s="162"/>
      <c r="C18" s="162"/>
      <c r="D18" s="162"/>
      <c r="E18" s="163"/>
      <c r="F18" s="163"/>
      <c r="G18" s="163"/>
      <c r="H18" s="163"/>
      <c r="I18" s="163"/>
      <c r="J18" s="163"/>
      <c r="K18" s="163"/>
      <c r="L18" s="163"/>
      <c r="M18" s="164"/>
    </row>
    <row r="19" spans="1:13" ht="12.75" customHeight="1" x14ac:dyDescent="0.2">
      <c r="A19" s="161" t="s">
        <v>32</v>
      </c>
      <c r="B19" s="162"/>
      <c r="C19" s="162"/>
      <c r="D19" s="162"/>
      <c r="E19" s="163"/>
      <c r="F19" s="163"/>
      <c r="G19" s="163"/>
      <c r="H19" s="163"/>
      <c r="I19" s="163"/>
      <c r="J19" s="163"/>
      <c r="K19" s="163"/>
      <c r="L19" s="163"/>
      <c r="M19" s="164"/>
    </row>
    <row r="20" spans="1:13" ht="12.75" customHeight="1" x14ac:dyDescent="0.2">
      <c r="A20" s="161" t="s">
        <v>31</v>
      </c>
      <c r="B20" s="162"/>
      <c r="C20" s="162"/>
      <c r="D20" s="162"/>
      <c r="E20" s="163"/>
      <c r="F20" s="163"/>
      <c r="G20" s="163"/>
      <c r="H20" s="163"/>
      <c r="I20" s="163"/>
      <c r="J20" s="163"/>
      <c r="K20" s="163"/>
      <c r="L20" s="163"/>
      <c r="M20" s="164"/>
    </row>
    <row r="21" spans="1:13" ht="12.75" customHeight="1" x14ac:dyDescent="0.2">
      <c r="A21" s="154" t="s">
        <v>12</v>
      </c>
      <c r="B21" s="156" t="s">
        <v>36</v>
      </c>
      <c r="C21" s="103" t="s">
        <v>83</v>
      </c>
      <c r="D21" s="51">
        <f>D22+D23+D24+D25+D26</f>
        <v>697.8</v>
      </c>
      <c r="E21" s="52">
        <f t="shared" ref="E21:H21" si="0">E22+E23+E24+E25+E26</f>
        <v>96.85</v>
      </c>
      <c r="F21" s="52">
        <f t="shared" si="0"/>
        <v>13.879335053023789</v>
      </c>
      <c r="G21" s="52">
        <f t="shared" si="0"/>
        <v>139.75</v>
      </c>
      <c r="H21" s="52">
        <f t="shared" si="0"/>
        <v>20.027228432215534</v>
      </c>
      <c r="I21" s="52">
        <f>I22+I23+I24+I25+I26</f>
        <v>193.75</v>
      </c>
      <c r="J21" s="52">
        <f>J22+J23+J24+J25+J26</f>
        <v>27.765835482946404</v>
      </c>
      <c r="K21" s="52">
        <f>K26+K25+K24+K23+K22</f>
        <v>389.25842</v>
      </c>
      <c r="L21" s="52">
        <f>L26+L25+L24+L23+L22</f>
        <v>55.783665806821446</v>
      </c>
      <c r="M21" s="184" t="s">
        <v>102</v>
      </c>
    </row>
    <row r="22" spans="1:13" ht="25.5" x14ac:dyDescent="0.2">
      <c r="A22" s="155"/>
      <c r="B22" s="157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85"/>
    </row>
    <row r="23" spans="1:13" ht="38.25" x14ac:dyDescent="0.2">
      <c r="A23" s="155"/>
      <c r="B23" s="157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85"/>
    </row>
    <row r="24" spans="1:13" ht="13.5" customHeight="1" x14ac:dyDescent="0.2">
      <c r="A24" s="155"/>
      <c r="B24" s="157"/>
      <c r="C24" s="15" t="s">
        <v>80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85"/>
    </row>
    <row r="25" spans="1:13" ht="13.5" customHeight="1" x14ac:dyDescent="0.2">
      <c r="A25" s="155"/>
      <c r="B25" s="157"/>
      <c r="C25" s="13" t="s">
        <v>81</v>
      </c>
      <c r="D25" s="51">
        <v>697.8</v>
      </c>
      <c r="E25" s="51">
        <v>96.85</v>
      </c>
      <c r="F25" s="51">
        <f>E25/D25*100</f>
        <v>13.879335053023789</v>
      </c>
      <c r="G25" s="51">
        <f>E25+42.9</f>
        <v>139.75</v>
      </c>
      <c r="H25" s="51">
        <f>G25/D25*100</f>
        <v>20.027228432215534</v>
      </c>
      <c r="I25" s="51">
        <f>G25+54</f>
        <v>193.75</v>
      </c>
      <c r="J25" s="51">
        <f>I25/D25*100</f>
        <v>27.765835482946404</v>
      </c>
      <c r="K25" s="51">
        <f>I25+195.50842</f>
        <v>389.25842</v>
      </c>
      <c r="L25" s="51">
        <f>K25/D25*100</f>
        <v>55.783665806821446</v>
      </c>
      <c r="M25" s="185"/>
    </row>
    <row r="26" spans="1:13" ht="25.5" customHeight="1" x14ac:dyDescent="0.2">
      <c r="A26" s="155"/>
      <c r="B26" s="158"/>
      <c r="C26" s="14" t="s">
        <v>82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85"/>
    </row>
    <row r="27" spans="1:13" ht="93" customHeight="1" x14ac:dyDescent="0.2">
      <c r="A27" s="225" t="s">
        <v>70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</row>
    <row r="28" spans="1:13" s="36" customFormat="1" ht="80.25" customHeight="1" x14ac:dyDescent="0.2">
      <c r="A28" s="159" t="s">
        <v>62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1:13" s="36" customFormat="1" ht="91.5" customHeight="1" x14ac:dyDescent="0.2">
      <c r="A29" s="257" t="s">
        <v>99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</row>
    <row r="30" spans="1:13" s="36" customFormat="1" ht="198.75" customHeight="1" x14ac:dyDescent="0.2">
      <c r="A30" s="257" t="s">
        <v>110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</row>
    <row r="31" spans="1:13" ht="12.75" customHeight="1" x14ac:dyDescent="0.2">
      <c r="A31" s="154" t="s">
        <v>97</v>
      </c>
      <c r="B31" s="156" t="s">
        <v>98</v>
      </c>
      <c r="C31" s="103" t="s">
        <v>83</v>
      </c>
      <c r="D31" s="51">
        <f>D32+D33+D34+D35+D36</f>
        <v>2991</v>
      </c>
      <c r="E31" s="52">
        <f>E32+E33+E34+E35+E36</f>
        <v>0</v>
      </c>
      <c r="F31" s="52">
        <f t="shared" ref="F31:I31" si="1">F32+F33+F34+F35+F36</f>
        <v>0</v>
      </c>
      <c r="G31" s="52">
        <f t="shared" si="1"/>
        <v>0</v>
      </c>
      <c r="H31" s="52">
        <f t="shared" si="1"/>
        <v>0</v>
      </c>
      <c r="I31" s="52">
        <f t="shared" si="1"/>
        <v>0</v>
      </c>
      <c r="J31" s="52">
        <f>J32+J33+J34+J35+J36</f>
        <v>0</v>
      </c>
      <c r="K31" s="52">
        <f>K32+K33+K34+K35+K36</f>
        <v>2991</v>
      </c>
      <c r="L31" s="52">
        <f>L32+L33+L34+L35+L36</f>
        <v>100</v>
      </c>
      <c r="M31" s="184" t="s">
        <v>112</v>
      </c>
    </row>
    <row r="32" spans="1:13" ht="25.5" x14ac:dyDescent="0.2">
      <c r="A32" s="155"/>
      <c r="B32" s="157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66"/>
    </row>
    <row r="33" spans="1:13" ht="38.25" x14ac:dyDescent="0.2">
      <c r="A33" s="155"/>
      <c r="B33" s="157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66"/>
    </row>
    <row r="34" spans="1:13" ht="13.5" customHeight="1" x14ac:dyDescent="0.2">
      <c r="A34" s="155"/>
      <c r="B34" s="157"/>
      <c r="C34" s="15" t="s">
        <v>80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66"/>
    </row>
    <row r="35" spans="1:13" ht="13.5" customHeight="1" x14ac:dyDescent="0.2">
      <c r="A35" s="155"/>
      <c r="B35" s="157"/>
      <c r="C35" s="13" t="s">
        <v>81</v>
      </c>
      <c r="D35" s="51">
        <v>2991</v>
      </c>
      <c r="E35" s="51">
        <v>0</v>
      </c>
      <c r="F35" s="51">
        <f>E35/D35*100</f>
        <v>0</v>
      </c>
      <c r="G35" s="51">
        <f>E35+0</f>
        <v>0</v>
      </c>
      <c r="H35" s="51">
        <f>G35/D35*100</f>
        <v>0</v>
      </c>
      <c r="I35" s="51">
        <f>G35+0</f>
        <v>0</v>
      </c>
      <c r="J35" s="51">
        <f>I35/D35*100</f>
        <v>0</v>
      </c>
      <c r="K35" s="51">
        <f>I35+2991</f>
        <v>2991</v>
      </c>
      <c r="L35" s="51">
        <f>K35/D35*100</f>
        <v>100</v>
      </c>
      <c r="M35" s="166"/>
    </row>
    <row r="36" spans="1:13" ht="25.5" customHeight="1" x14ac:dyDescent="0.2">
      <c r="A36" s="155"/>
      <c r="B36" s="158"/>
      <c r="C36" s="14" t="s">
        <v>82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66"/>
    </row>
    <row r="37" spans="1:13" ht="13.5" customHeight="1" x14ac:dyDescent="0.2">
      <c r="A37" s="225" t="s">
        <v>111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7"/>
    </row>
    <row r="38" spans="1:13" x14ac:dyDescent="0.2">
      <c r="A38" s="169" t="s">
        <v>16</v>
      </c>
      <c r="B38" s="170"/>
      <c r="C38" s="16" t="s">
        <v>83</v>
      </c>
      <c r="D38" s="53">
        <f>D39+D40+D41+D42+D43</f>
        <v>3688.8</v>
      </c>
      <c r="E38" s="53">
        <f>E39+E40+E41+E42+E43</f>
        <v>96.85</v>
      </c>
      <c r="F38" s="54">
        <f>E38/D38*100</f>
        <v>2.6255150726523526</v>
      </c>
      <c r="G38" s="53">
        <f>G39+G40+G41+G42+G43</f>
        <v>139.75</v>
      </c>
      <c r="H38" s="54">
        <f>G38/D38*100</f>
        <v>3.78849490349165</v>
      </c>
      <c r="I38" s="53">
        <f>I39+I40+I41+I42+I43</f>
        <v>193.75</v>
      </c>
      <c r="J38" s="54">
        <f>I38/D38*100</f>
        <v>5.2523855996530031</v>
      </c>
      <c r="K38" s="53">
        <f>K39+K40+K41+K42+K43</f>
        <v>3380.2584200000001</v>
      </c>
      <c r="L38" s="54">
        <f>L39+L40+L41+L42+L43</f>
        <v>91.635719475168074</v>
      </c>
      <c r="M38" s="178"/>
    </row>
    <row r="39" spans="1:13" ht="25.5" x14ac:dyDescent="0.2">
      <c r="A39" s="172"/>
      <c r="B39" s="173"/>
      <c r="C39" s="13" t="s">
        <v>14</v>
      </c>
      <c r="D39" s="51">
        <f>D22+D32</f>
        <v>0</v>
      </c>
      <c r="E39" s="63"/>
      <c r="F39" s="64"/>
      <c r="G39" s="63"/>
      <c r="H39" s="64"/>
      <c r="I39" s="63"/>
      <c r="J39" s="64"/>
      <c r="K39" s="63"/>
      <c r="L39" s="64"/>
      <c r="M39" s="179"/>
    </row>
    <row r="40" spans="1:13" ht="38.25" x14ac:dyDescent="0.2">
      <c r="A40" s="172"/>
      <c r="B40" s="173"/>
      <c r="C40" s="14" t="s">
        <v>15</v>
      </c>
      <c r="D40" s="51">
        <f>D23+D33</f>
        <v>0</v>
      </c>
      <c r="E40" s="57"/>
      <c r="F40" s="58"/>
      <c r="G40" s="57"/>
      <c r="H40" s="59"/>
      <c r="I40" s="57"/>
      <c r="J40" s="59"/>
      <c r="K40" s="57"/>
      <c r="L40" s="59"/>
      <c r="M40" s="179"/>
    </row>
    <row r="41" spans="1:13" ht="13.5" customHeight="1" x14ac:dyDescent="0.2">
      <c r="A41" s="172"/>
      <c r="B41" s="173"/>
      <c r="C41" s="15" t="s">
        <v>80</v>
      </c>
      <c r="D41" s="51">
        <f>D24+D34</f>
        <v>0</v>
      </c>
      <c r="E41" s="60"/>
      <c r="F41" s="60"/>
      <c r="G41" s="60"/>
      <c r="H41" s="60"/>
      <c r="I41" s="60"/>
      <c r="J41" s="60"/>
      <c r="K41" s="60"/>
      <c r="L41" s="60"/>
      <c r="M41" s="179"/>
    </row>
    <row r="42" spans="1:13" ht="13.5" customHeight="1" x14ac:dyDescent="0.2">
      <c r="A42" s="172"/>
      <c r="B42" s="173"/>
      <c r="C42" s="13" t="s">
        <v>81</v>
      </c>
      <c r="D42" s="51">
        <f>D25+D35</f>
        <v>3688.8</v>
      </c>
      <c r="E42" s="61">
        <f>E25+E35</f>
        <v>96.85</v>
      </c>
      <c r="F42" s="62">
        <f>E42/D42*100</f>
        <v>2.6255150726523526</v>
      </c>
      <c r="G42" s="61">
        <f>G25+G35</f>
        <v>139.75</v>
      </c>
      <c r="H42" s="62">
        <f>G42/D42*100</f>
        <v>3.78849490349165</v>
      </c>
      <c r="I42" s="61">
        <f>I25+I35</f>
        <v>193.75</v>
      </c>
      <c r="J42" s="62">
        <f>I42/D42*100</f>
        <v>5.2523855996530031</v>
      </c>
      <c r="K42" s="61">
        <f>K25+K35</f>
        <v>3380.2584200000001</v>
      </c>
      <c r="L42" s="62">
        <f>K42/D42*100</f>
        <v>91.635719475168074</v>
      </c>
      <c r="M42" s="179"/>
    </row>
    <row r="43" spans="1:13" ht="24.75" customHeight="1" x14ac:dyDescent="0.2">
      <c r="A43" s="175"/>
      <c r="B43" s="176"/>
      <c r="C43" s="14" t="s">
        <v>82</v>
      </c>
      <c r="D43" s="51">
        <f>D26+D36</f>
        <v>0</v>
      </c>
      <c r="E43" s="63"/>
      <c r="F43" s="64"/>
      <c r="G43" s="15"/>
      <c r="H43" s="56"/>
      <c r="I43" s="63"/>
      <c r="J43" s="56"/>
      <c r="K43" s="63"/>
      <c r="L43" s="56"/>
      <c r="M43" s="180"/>
    </row>
    <row r="44" spans="1:13" x14ac:dyDescent="0.2">
      <c r="A44" s="169" t="s">
        <v>84</v>
      </c>
      <c r="B44" s="171"/>
      <c r="C44" s="16" t="s">
        <v>83</v>
      </c>
      <c r="D44" s="53">
        <f>D45+D46+D47+D48+D49</f>
        <v>0</v>
      </c>
      <c r="E44" s="51"/>
      <c r="F44" s="52"/>
      <c r="G44" s="51"/>
      <c r="H44" s="52"/>
      <c r="I44" s="51"/>
      <c r="J44" s="52"/>
      <c r="K44" s="51"/>
      <c r="L44" s="52"/>
      <c r="M44" s="178"/>
    </row>
    <row r="45" spans="1:13" ht="25.5" x14ac:dyDescent="0.2">
      <c r="A45" s="172"/>
      <c r="B45" s="174"/>
      <c r="C45" s="13" t="s">
        <v>14</v>
      </c>
      <c r="D45" s="51">
        <v>0</v>
      </c>
      <c r="E45" s="63"/>
      <c r="F45" s="64"/>
      <c r="G45" s="63"/>
      <c r="H45" s="64"/>
      <c r="I45" s="63"/>
      <c r="J45" s="64"/>
      <c r="K45" s="63"/>
      <c r="L45" s="64"/>
      <c r="M45" s="179"/>
    </row>
    <row r="46" spans="1:13" ht="38.25" x14ac:dyDescent="0.2">
      <c r="A46" s="172"/>
      <c r="B46" s="174"/>
      <c r="C46" s="14" t="s">
        <v>15</v>
      </c>
      <c r="D46" s="51">
        <v>0</v>
      </c>
      <c r="E46" s="57"/>
      <c r="F46" s="58"/>
      <c r="G46" s="57"/>
      <c r="H46" s="59"/>
      <c r="I46" s="57"/>
      <c r="J46" s="59"/>
      <c r="K46" s="57"/>
      <c r="L46" s="59"/>
      <c r="M46" s="179"/>
    </row>
    <row r="47" spans="1:13" ht="13.5" customHeight="1" x14ac:dyDescent="0.2">
      <c r="A47" s="172"/>
      <c r="B47" s="174"/>
      <c r="C47" s="15" t="s">
        <v>80</v>
      </c>
      <c r="D47" s="51">
        <v>0</v>
      </c>
      <c r="E47" s="60"/>
      <c r="F47" s="60"/>
      <c r="G47" s="60"/>
      <c r="H47" s="60"/>
      <c r="I47" s="60"/>
      <c r="J47" s="60"/>
      <c r="K47" s="60"/>
      <c r="L47" s="60"/>
      <c r="M47" s="179"/>
    </row>
    <row r="48" spans="1:13" ht="13.5" customHeight="1" x14ac:dyDescent="0.2">
      <c r="A48" s="172"/>
      <c r="B48" s="174"/>
      <c r="C48" s="13" t="s">
        <v>81</v>
      </c>
      <c r="D48" s="51">
        <v>0</v>
      </c>
      <c r="E48" s="61"/>
      <c r="F48" s="62"/>
      <c r="G48" s="61"/>
      <c r="H48" s="62"/>
      <c r="I48" s="61"/>
      <c r="J48" s="62"/>
      <c r="K48" s="61"/>
      <c r="L48" s="62"/>
      <c r="M48" s="179"/>
    </row>
    <row r="49" spans="1:13" ht="24.75" customHeight="1" x14ac:dyDescent="0.2">
      <c r="A49" s="175"/>
      <c r="B49" s="177"/>
      <c r="C49" s="14" t="s">
        <v>82</v>
      </c>
      <c r="D49" s="51">
        <v>0</v>
      </c>
      <c r="E49" s="63"/>
      <c r="F49" s="64"/>
      <c r="G49" s="15"/>
      <c r="H49" s="56"/>
      <c r="I49" s="63"/>
      <c r="J49" s="56"/>
      <c r="K49" s="63"/>
      <c r="L49" s="56"/>
      <c r="M49" s="180"/>
    </row>
    <row r="50" spans="1:13" ht="12.75" customHeight="1" x14ac:dyDescent="0.2">
      <c r="A50" s="161" t="s">
        <v>33</v>
      </c>
      <c r="B50" s="162"/>
      <c r="C50" s="162"/>
      <c r="D50" s="162"/>
      <c r="E50" s="181"/>
      <c r="F50" s="181"/>
      <c r="G50" s="181"/>
      <c r="H50" s="181"/>
      <c r="I50" s="181"/>
      <c r="J50" s="181"/>
      <c r="K50" s="181"/>
      <c r="L50" s="181"/>
      <c r="M50" s="182"/>
    </row>
    <row r="51" spans="1:13" ht="24.75" customHeight="1" x14ac:dyDescent="0.2">
      <c r="A51" s="161" t="s">
        <v>35</v>
      </c>
      <c r="B51" s="162"/>
      <c r="C51" s="162"/>
      <c r="D51" s="162"/>
      <c r="E51" s="163"/>
      <c r="F51" s="163"/>
      <c r="G51" s="163"/>
      <c r="H51" s="163"/>
      <c r="I51" s="163"/>
      <c r="J51" s="163"/>
      <c r="K51" s="163"/>
      <c r="L51" s="183"/>
      <c r="M51" s="164"/>
    </row>
    <row r="52" spans="1:13" ht="12.75" customHeight="1" x14ac:dyDescent="0.2">
      <c r="A52" s="154" t="s">
        <v>17</v>
      </c>
      <c r="B52" s="187" t="s">
        <v>103</v>
      </c>
      <c r="C52" s="16" t="s">
        <v>83</v>
      </c>
      <c r="D52" s="51">
        <f t="shared" ref="D52:L52" si="2">D53+D54+D55+D56+D57</f>
        <v>200</v>
      </c>
      <c r="E52" s="52">
        <f t="shared" si="2"/>
        <v>0</v>
      </c>
      <c r="F52" s="52">
        <f t="shared" si="2"/>
        <v>0</v>
      </c>
      <c r="G52" s="52">
        <f t="shared" si="2"/>
        <v>94.093069999999997</v>
      </c>
      <c r="H52" s="52">
        <f t="shared" si="2"/>
        <v>47.046534999999999</v>
      </c>
      <c r="I52" s="52">
        <f t="shared" si="2"/>
        <v>94.093069999999997</v>
      </c>
      <c r="J52" s="52">
        <f t="shared" si="2"/>
        <v>47.046534999999999</v>
      </c>
      <c r="K52" s="52">
        <f t="shared" si="2"/>
        <v>129.09307000000001</v>
      </c>
      <c r="L52" s="52">
        <f t="shared" si="2"/>
        <v>64.546535000000006</v>
      </c>
      <c r="M52" s="184" t="s">
        <v>102</v>
      </c>
    </row>
    <row r="53" spans="1:13" ht="25.5" x14ac:dyDescent="0.2">
      <c r="A53" s="155"/>
      <c r="B53" s="188"/>
      <c r="C53" s="13" t="s">
        <v>14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185"/>
    </row>
    <row r="54" spans="1:13" ht="38.25" x14ac:dyDescent="0.2">
      <c r="A54" s="155"/>
      <c r="B54" s="188"/>
      <c r="C54" s="14" t="s">
        <v>15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85"/>
    </row>
    <row r="55" spans="1:13" ht="12.75" customHeight="1" x14ac:dyDescent="0.2">
      <c r="A55" s="155"/>
      <c r="B55" s="188"/>
      <c r="C55" s="15" t="s">
        <v>80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185"/>
    </row>
    <row r="56" spans="1:13" x14ac:dyDescent="0.2">
      <c r="A56" s="155"/>
      <c r="B56" s="188"/>
      <c r="C56" s="13" t="s">
        <v>81</v>
      </c>
      <c r="D56" s="51">
        <v>200</v>
      </c>
      <c r="E56" s="52">
        <v>0</v>
      </c>
      <c r="F56" s="65">
        <f>E56/D56*100</f>
        <v>0</v>
      </c>
      <c r="G56" s="52">
        <f>E56+94.09307</f>
        <v>94.093069999999997</v>
      </c>
      <c r="H56" s="65">
        <f>G56/D56*100</f>
        <v>47.046534999999999</v>
      </c>
      <c r="I56" s="52">
        <f>G56+0</f>
        <v>94.093069999999997</v>
      </c>
      <c r="J56" s="65">
        <f>I56/D56*100</f>
        <v>47.046534999999999</v>
      </c>
      <c r="K56" s="66">
        <f>I56+35</f>
        <v>129.09307000000001</v>
      </c>
      <c r="L56" s="67">
        <f>K56/D56*100</f>
        <v>64.546535000000006</v>
      </c>
      <c r="M56" s="185"/>
    </row>
    <row r="57" spans="1:13" ht="25.5" customHeight="1" x14ac:dyDescent="0.2">
      <c r="A57" s="165"/>
      <c r="B57" s="189"/>
      <c r="C57" s="14" t="s">
        <v>82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185"/>
    </row>
    <row r="58" spans="1:13" ht="39.75" customHeight="1" x14ac:dyDescent="0.2">
      <c r="A58" s="190" t="s">
        <v>63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2"/>
    </row>
    <row r="59" spans="1:13" ht="32.25" customHeight="1" x14ac:dyDescent="0.2">
      <c r="A59" s="190" t="s">
        <v>113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2"/>
    </row>
    <row r="60" spans="1:13" x14ac:dyDescent="0.2">
      <c r="A60" s="169" t="s">
        <v>18</v>
      </c>
      <c r="B60" s="170"/>
      <c r="C60" s="16" t="s">
        <v>83</v>
      </c>
      <c r="D60" s="68">
        <f t="shared" ref="D60:L60" si="3">D61+D62+D63+D64+D65</f>
        <v>200</v>
      </c>
      <c r="E60" s="69">
        <f t="shared" si="3"/>
        <v>0</v>
      </c>
      <c r="F60" s="69">
        <f t="shared" si="3"/>
        <v>0</v>
      </c>
      <c r="G60" s="69">
        <f t="shared" si="3"/>
        <v>94.093069999999997</v>
      </c>
      <c r="H60" s="69">
        <f t="shared" si="3"/>
        <v>47.046534999999999</v>
      </c>
      <c r="I60" s="69">
        <f t="shared" si="3"/>
        <v>94.093069999999997</v>
      </c>
      <c r="J60" s="69">
        <f t="shared" si="3"/>
        <v>47.046534999999999</v>
      </c>
      <c r="K60" s="69">
        <f t="shared" si="3"/>
        <v>129.09307000000001</v>
      </c>
      <c r="L60" s="69">
        <f t="shared" si="3"/>
        <v>64.546535000000006</v>
      </c>
      <c r="M60" s="186"/>
    </row>
    <row r="61" spans="1:13" ht="25.5" x14ac:dyDescent="0.2">
      <c r="A61" s="172"/>
      <c r="B61" s="173"/>
      <c r="C61" s="13" t="s">
        <v>14</v>
      </c>
      <c r="D61" s="51">
        <f>D53</f>
        <v>0</v>
      </c>
      <c r="E61" s="54"/>
      <c r="F61" s="70"/>
      <c r="G61" s="54"/>
      <c r="H61" s="70"/>
      <c r="I61" s="54"/>
      <c r="J61" s="70"/>
      <c r="K61" s="54"/>
      <c r="L61" s="70"/>
      <c r="M61" s="186"/>
    </row>
    <row r="62" spans="1:13" ht="38.25" x14ac:dyDescent="0.2">
      <c r="A62" s="172"/>
      <c r="B62" s="173"/>
      <c r="C62" s="14" t="s">
        <v>15</v>
      </c>
      <c r="D62" s="51">
        <f>D54</f>
        <v>0</v>
      </c>
      <c r="E62" s="52"/>
      <c r="F62" s="52"/>
      <c r="G62" s="52"/>
      <c r="H62" s="52"/>
      <c r="I62" s="52"/>
      <c r="J62" s="52"/>
      <c r="K62" s="52"/>
      <c r="L62" s="52"/>
      <c r="M62" s="186"/>
    </row>
    <row r="63" spans="1:13" x14ac:dyDescent="0.2">
      <c r="A63" s="172"/>
      <c r="B63" s="173"/>
      <c r="C63" s="15" t="s">
        <v>80</v>
      </c>
      <c r="D63" s="51">
        <f>D55</f>
        <v>0</v>
      </c>
      <c r="E63" s="55"/>
      <c r="F63" s="56"/>
      <c r="G63" s="55"/>
      <c r="H63" s="56"/>
      <c r="I63" s="55"/>
      <c r="J63" s="56"/>
      <c r="K63" s="55"/>
      <c r="L63" s="56"/>
      <c r="M63" s="186"/>
    </row>
    <row r="64" spans="1:13" x14ac:dyDescent="0.2">
      <c r="A64" s="172"/>
      <c r="B64" s="173"/>
      <c r="C64" s="13" t="s">
        <v>81</v>
      </c>
      <c r="D64" s="51">
        <f>D56</f>
        <v>200</v>
      </c>
      <c r="E64" s="65">
        <f>E56</f>
        <v>0</v>
      </c>
      <c r="F64" s="65">
        <f>E64/D64*100</f>
        <v>0</v>
      </c>
      <c r="G64" s="65">
        <f t="shared" ref="G64:L64" si="4">G56</f>
        <v>94.093069999999997</v>
      </c>
      <c r="H64" s="65">
        <f t="shared" si="4"/>
        <v>47.046534999999999</v>
      </c>
      <c r="I64" s="65">
        <f t="shared" si="4"/>
        <v>94.093069999999997</v>
      </c>
      <c r="J64" s="65">
        <f t="shared" si="4"/>
        <v>47.046534999999999</v>
      </c>
      <c r="K64" s="65">
        <f t="shared" si="4"/>
        <v>129.09307000000001</v>
      </c>
      <c r="L64" s="65">
        <f t="shared" si="4"/>
        <v>64.546535000000006</v>
      </c>
      <c r="M64" s="186"/>
    </row>
    <row r="65" spans="1:13" ht="25.5" x14ac:dyDescent="0.2">
      <c r="A65" s="175"/>
      <c r="B65" s="176"/>
      <c r="C65" s="14" t="s">
        <v>82</v>
      </c>
      <c r="D65" s="51">
        <f>D57</f>
        <v>0</v>
      </c>
      <c r="E65" s="63"/>
      <c r="F65" s="56"/>
      <c r="G65" s="63"/>
      <c r="H65" s="56"/>
      <c r="I65" s="63"/>
      <c r="J65" s="56"/>
      <c r="K65" s="63"/>
      <c r="L65" s="56"/>
      <c r="M65" s="186"/>
    </row>
    <row r="66" spans="1:13" x14ac:dyDescent="0.2">
      <c r="A66" s="169" t="s">
        <v>84</v>
      </c>
      <c r="B66" s="171"/>
      <c r="C66" s="16" t="s">
        <v>83</v>
      </c>
      <c r="D66" s="53">
        <f>D67+D68+D69+D70+D71</f>
        <v>0</v>
      </c>
      <c r="E66" s="51"/>
      <c r="F66" s="52"/>
      <c r="G66" s="51"/>
      <c r="H66" s="52"/>
      <c r="I66" s="51"/>
      <c r="J66" s="52"/>
      <c r="K66" s="51"/>
      <c r="L66" s="52"/>
      <c r="M66" s="178"/>
    </row>
    <row r="67" spans="1:13" ht="25.5" x14ac:dyDescent="0.2">
      <c r="A67" s="172"/>
      <c r="B67" s="174"/>
      <c r="C67" s="13" t="s">
        <v>14</v>
      </c>
      <c r="D67" s="51">
        <v>0</v>
      </c>
      <c r="E67" s="63"/>
      <c r="F67" s="64"/>
      <c r="G67" s="63"/>
      <c r="H67" s="64"/>
      <c r="I67" s="63"/>
      <c r="J67" s="64"/>
      <c r="K67" s="63"/>
      <c r="L67" s="64"/>
      <c r="M67" s="179"/>
    </row>
    <row r="68" spans="1:13" ht="38.25" x14ac:dyDescent="0.2">
      <c r="A68" s="172"/>
      <c r="B68" s="174"/>
      <c r="C68" s="14" t="s">
        <v>15</v>
      </c>
      <c r="D68" s="51">
        <v>0</v>
      </c>
      <c r="E68" s="57"/>
      <c r="F68" s="58"/>
      <c r="G68" s="57"/>
      <c r="H68" s="59"/>
      <c r="I68" s="57"/>
      <c r="J68" s="59"/>
      <c r="K68" s="57"/>
      <c r="L68" s="59"/>
      <c r="M68" s="179"/>
    </row>
    <row r="69" spans="1:13" ht="13.5" customHeight="1" x14ac:dyDescent="0.2">
      <c r="A69" s="172"/>
      <c r="B69" s="174"/>
      <c r="C69" s="15" t="s">
        <v>80</v>
      </c>
      <c r="D69" s="51">
        <v>0</v>
      </c>
      <c r="E69" s="60"/>
      <c r="F69" s="60"/>
      <c r="G69" s="60"/>
      <c r="H69" s="60"/>
      <c r="I69" s="60"/>
      <c r="J69" s="60"/>
      <c r="K69" s="60"/>
      <c r="L69" s="60"/>
      <c r="M69" s="179"/>
    </row>
    <row r="70" spans="1:13" ht="13.5" customHeight="1" x14ac:dyDescent="0.2">
      <c r="A70" s="172"/>
      <c r="B70" s="174"/>
      <c r="C70" s="13" t="s">
        <v>81</v>
      </c>
      <c r="D70" s="51">
        <v>0</v>
      </c>
      <c r="E70" s="61"/>
      <c r="F70" s="62"/>
      <c r="G70" s="61"/>
      <c r="H70" s="62"/>
      <c r="I70" s="61"/>
      <c r="J70" s="62"/>
      <c r="K70" s="61"/>
      <c r="L70" s="62"/>
      <c r="M70" s="179"/>
    </row>
    <row r="71" spans="1:13" ht="24.75" customHeight="1" x14ac:dyDescent="0.2">
      <c r="A71" s="175"/>
      <c r="B71" s="177"/>
      <c r="C71" s="14" t="s">
        <v>82</v>
      </c>
      <c r="D71" s="51">
        <v>0</v>
      </c>
      <c r="E71" s="63"/>
      <c r="F71" s="64"/>
      <c r="G71" s="15"/>
      <c r="H71" s="56"/>
      <c r="I71" s="63"/>
      <c r="J71" s="56"/>
      <c r="K71" s="63"/>
      <c r="L71" s="56"/>
      <c r="M71" s="180"/>
    </row>
    <row r="72" spans="1:13" ht="12.75" customHeight="1" x14ac:dyDescent="0.2">
      <c r="A72" s="161" t="s">
        <v>34</v>
      </c>
      <c r="B72" s="162"/>
      <c r="C72" s="162"/>
      <c r="D72" s="162"/>
      <c r="E72" s="181"/>
      <c r="F72" s="181"/>
      <c r="G72" s="181"/>
      <c r="H72" s="181"/>
      <c r="I72" s="181"/>
      <c r="J72" s="181"/>
      <c r="K72" s="181"/>
      <c r="L72" s="181"/>
      <c r="M72" s="182"/>
    </row>
    <row r="73" spans="1:13" ht="12.75" customHeight="1" x14ac:dyDescent="0.2">
      <c r="A73" s="161" t="s">
        <v>58</v>
      </c>
      <c r="B73" s="162"/>
      <c r="C73" s="162"/>
      <c r="D73" s="162"/>
      <c r="E73" s="163"/>
      <c r="F73" s="163"/>
      <c r="G73" s="163"/>
      <c r="H73" s="163"/>
      <c r="I73" s="163"/>
      <c r="J73" s="163"/>
      <c r="K73" s="163"/>
      <c r="L73" s="183"/>
      <c r="M73" s="164"/>
    </row>
    <row r="74" spans="1:13" ht="12.75" customHeight="1" x14ac:dyDescent="0.2">
      <c r="A74" s="154" t="s">
        <v>37</v>
      </c>
      <c r="B74" s="187" t="s">
        <v>57</v>
      </c>
      <c r="C74" s="16" t="s">
        <v>83</v>
      </c>
      <c r="D74" s="51">
        <f t="shared" ref="D74:L74" si="5">D75+D76+D77+D78+D79</f>
        <v>9126.4</v>
      </c>
      <c r="E74" s="52">
        <f t="shared" si="5"/>
        <v>1116.6213399999999</v>
      </c>
      <c r="F74" s="52">
        <f t="shared" si="5"/>
        <v>12.235069030504908</v>
      </c>
      <c r="G74" s="52">
        <f t="shared" si="5"/>
        <v>3565.7799299999997</v>
      </c>
      <c r="H74" s="52">
        <f t="shared" si="5"/>
        <v>39.071045866935485</v>
      </c>
      <c r="I74" s="52">
        <f t="shared" si="5"/>
        <v>5145.2741299999998</v>
      </c>
      <c r="J74" s="52">
        <f t="shared" si="5"/>
        <v>56.37791604575736</v>
      </c>
      <c r="K74" s="52">
        <f t="shared" si="5"/>
        <v>7903.6805700000004</v>
      </c>
      <c r="L74" s="52">
        <f t="shared" si="5"/>
        <v>86.602390537342217</v>
      </c>
      <c r="M74" s="184" t="s">
        <v>0</v>
      </c>
    </row>
    <row r="75" spans="1:13" ht="25.5" x14ac:dyDescent="0.2">
      <c r="A75" s="155"/>
      <c r="B75" s="188"/>
      <c r="C75" s="13" t="s">
        <v>14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185"/>
    </row>
    <row r="76" spans="1:13" ht="38.25" x14ac:dyDescent="0.2">
      <c r="A76" s="155"/>
      <c r="B76" s="188"/>
      <c r="C76" s="14" t="s">
        <v>15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185"/>
    </row>
    <row r="77" spans="1:13" ht="12.75" customHeight="1" x14ac:dyDescent="0.2">
      <c r="A77" s="155"/>
      <c r="B77" s="188"/>
      <c r="C77" s="15" t="s">
        <v>80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185"/>
    </row>
    <row r="78" spans="1:13" x14ac:dyDescent="0.2">
      <c r="A78" s="155"/>
      <c r="B78" s="188"/>
      <c r="C78" s="13" t="s">
        <v>81</v>
      </c>
      <c r="D78" s="51">
        <v>9126.4</v>
      </c>
      <c r="E78" s="65">
        <v>1116.6213399999999</v>
      </c>
      <c r="F78" s="65">
        <f>E78/D78*100</f>
        <v>12.235069030504908</v>
      </c>
      <c r="G78" s="65">
        <f>E78+2449.15859</f>
        <v>3565.7799299999997</v>
      </c>
      <c r="H78" s="65">
        <f>G78/D78*100</f>
        <v>39.071045866935485</v>
      </c>
      <c r="I78" s="65">
        <f>G78+1579.4942</f>
        <v>5145.2741299999998</v>
      </c>
      <c r="J78" s="65">
        <f>I78/D78*100</f>
        <v>56.37791604575736</v>
      </c>
      <c r="K78" s="65">
        <f>I78+2758.40644</f>
        <v>7903.6805700000004</v>
      </c>
      <c r="L78" s="65">
        <f>K78/D78*100</f>
        <v>86.602390537342217</v>
      </c>
      <c r="M78" s="185"/>
    </row>
    <row r="79" spans="1:13" ht="25.5" customHeight="1" x14ac:dyDescent="0.2">
      <c r="A79" s="155"/>
      <c r="B79" s="189"/>
      <c r="C79" s="14" t="s">
        <v>82</v>
      </c>
      <c r="D79" s="53">
        <v>0</v>
      </c>
      <c r="E79" s="54"/>
      <c r="F79" s="54"/>
      <c r="G79" s="54"/>
      <c r="H79" s="54"/>
      <c r="I79" s="54"/>
      <c r="J79" s="54"/>
      <c r="K79" s="54"/>
      <c r="L79" s="54"/>
      <c r="M79" s="185"/>
    </row>
    <row r="80" spans="1:13" ht="106.5" customHeight="1" x14ac:dyDescent="0.2">
      <c r="A80" s="145" t="s">
        <v>64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93.75" customHeight="1" x14ac:dyDescent="0.2">
      <c r="A81" s="221" t="s">
        <v>60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3"/>
    </row>
    <row r="82" spans="1:13" ht="99" customHeight="1" x14ac:dyDescent="0.2">
      <c r="A82" s="145" t="s">
        <v>65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7"/>
    </row>
    <row r="83" spans="1:13" ht="80.25" customHeight="1" x14ac:dyDescent="0.2">
      <c r="A83" s="221" t="s">
        <v>66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3"/>
    </row>
    <row r="84" spans="1:13" s="27" customFormat="1" ht="106.5" customHeight="1" x14ac:dyDescent="0.2">
      <c r="A84" s="145" t="s">
        <v>100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7"/>
    </row>
    <row r="85" spans="1:13" s="27" customFormat="1" ht="105" customHeight="1" x14ac:dyDescent="0.2">
      <c r="A85" s="221" t="s">
        <v>101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3"/>
    </row>
    <row r="86" spans="1:13" s="27" customFormat="1" ht="124.5" customHeight="1" x14ac:dyDescent="0.2">
      <c r="A86" s="145" t="s">
        <v>114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7"/>
    </row>
    <row r="87" spans="1:13" s="27" customFormat="1" ht="144.75" customHeight="1" x14ac:dyDescent="0.2">
      <c r="A87" s="221" t="s">
        <v>115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3"/>
    </row>
    <row r="88" spans="1:13" ht="21" customHeight="1" x14ac:dyDescent="0.2">
      <c r="A88" s="168" t="s">
        <v>38</v>
      </c>
      <c r="B88" s="193" t="s">
        <v>39</v>
      </c>
      <c r="C88" s="16" t="s">
        <v>83</v>
      </c>
      <c r="D88" s="71">
        <f t="shared" ref="D88:L88" si="6">D89+D90+D91+D92+D93</f>
        <v>560.4</v>
      </c>
      <c r="E88" s="72">
        <f t="shared" si="6"/>
        <v>560.35146999999995</v>
      </c>
      <c r="F88" s="72">
        <f t="shared" si="6"/>
        <v>99.991340114204135</v>
      </c>
      <c r="G88" s="72">
        <f t="shared" si="6"/>
        <v>560.35146999999995</v>
      </c>
      <c r="H88" s="72">
        <f t="shared" si="6"/>
        <v>99.991340114204135</v>
      </c>
      <c r="I88" s="72">
        <f t="shared" si="6"/>
        <v>560.35146999999995</v>
      </c>
      <c r="J88" s="72">
        <f t="shared" si="6"/>
        <v>99.991340114204135</v>
      </c>
      <c r="K88" s="72">
        <f t="shared" si="6"/>
        <v>560.35146999999995</v>
      </c>
      <c r="L88" s="72">
        <f t="shared" si="6"/>
        <v>99.991340114204135</v>
      </c>
      <c r="M88" s="166"/>
    </row>
    <row r="89" spans="1:13" ht="25.5" x14ac:dyDescent="0.2">
      <c r="A89" s="155"/>
      <c r="B89" s="188"/>
      <c r="C89" s="13" t="s">
        <v>14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66"/>
    </row>
    <row r="90" spans="1:13" ht="44.25" customHeight="1" x14ac:dyDescent="0.2">
      <c r="A90" s="155"/>
      <c r="B90" s="188"/>
      <c r="C90" s="14" t="s">
        <v>15</v>
      </c>
      <c r="D90" s="51">
        <v>0</v>
      </c>
      <c r="E90" s="52"/>
      <c r="F90" s="52"/>
      <c r="G90" s="52"/>
      <c r="H90" s="52"/>
      <c r="I90" s="52"/>
      <c r="J90" s="52"/>
      <c r="K90" s="52"/>
      <c r="L90" s="52"/>
      <c r="M90" s="166"/>
    </row>
    <row r="91" spans="1:13" x14ac:dyDescent="0.2">
      <c r="A91" s="155"/>
      <c r="B91" s="188"/>
      <c r="C91" s="15" t="s">
        <v>80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166"/>
    </row>
    <row r="92" spans="1:13" ht="12.75" customHeight="1" x14ac:dyDescent="0.2">
      <c r="A92" s="155"/>
      <c r="B92" s="188"/>
      <c r="C92" s="13" t="s">
        <v>81</v>
      </c>
      <c r="D92" s="51">
        <v>560.4</v>
      </c>
      <c r="E92" s="65">
        <v>560.35146999999995</v>
      </c>
      <c r="F92" s="65">
        <f>E92/D92*100</f>
        <v>99.991340114204135</v>
      </c>
      <c r="G92" s="65">
        <f>E92+0</f>
        <v>560.35146999999995</v>
      </c>
      <c r="H92" s="65">
        <f>G92/D92*100</f>
        <v>99.991340114204135</v>
      </c>
      <c r="I92" s="65">
        <f>G92+0</f>
        <v>560.35146999999995</v>
      </c>
      <c r="J92" s="65">
        <f>I92/D92*100</f>
        <v>99.991340114204135</v>
      </c>
      <c r="K92" s="65">
        <f>I92+0</f>
        <v>560.35146999999995</v>
      </c>
      <c r="L92" s="65">
        <f>K92/D92*100</f>
        <v>99.991340114204135</v>
      </c>
      <c r="M92" s="166"/>
    </row>
    <row r="93" spans="1:13" ht="24.75" customHeight="1" x14ac:dyDescent="0.2">
      <c r="A93" s="165"/>
      <c r="B93" s="188"/>
      <c r="C93" s="14" t="s">
        <v>82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167"/>
    </row>
    <row r="94" spans="1:13" ht="28.5" customHeight="1" x14ac:dyDescent="0.2">
      <c r="A94" s="194" t="s">
        <v>59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6"/>
    </row>
    <row r="95" spans="1:13" x14ac:dyDescent="0.2">
      <c r="A95" s="169" t="s">
        <v>22</v>
      </c>
      <c r="B95" s="170"/>
      <c r="C95" s="16" t="s">
        <v>83</v>
      </c>
      <c r="D95" s="73">
        <f t="shared" ref="D95:L95" si="7">D96+D97+D98+D99+D100</f>
        <v>9686.7999999999993</v>
      </c>
      <c r="E95" s="74">
        <f t="shared" si="7"/>
        <v>1676.9728099999998</v>
      </c>
      <c r="F95" s="74">
        <f t="shared" si="7"/>
        <v>17.311937998100507</v>
      </c>
      <c r="G95" s="74">
        <f t="shared" si="7"/>
        <v>4126.1313999999993</v>
      </c>
      <c r="H95" s="74">
        <f t="shared" si="7"/>
        <v>42.595401990337365</v>
      </c>
      <c r="I95" s="74">
        <f t="shared" si="7"/>
        <v>5705.6255999999994</v>
      </c>
      <c r="J95" s="74">
        <f t="shared" si="7"/>
        <v>58.901036461989506</v>
      </c>
      <c r="K95" s="74">
        <f t="shared" si="7"/>
        <v>8464.0320400000001</v>
      </c>
      <c r="L95" s="74">
        <f t="shared" si="7"/>
        <v>87.376967006648229</v>
      </c>
      <c r="M95" s="186"/>
    </row>
    <row r="96" spans="1:13" ht="25.5" x14ac:dyDescent="0.2">
      <c r="A96" s="172"/>
      <c r="B96" s="173"/>
      <c r="C96" s="13" t="s">
        <v>14</v>
      </c>
      <c r="D96" s="51">
        <f>D75+D89</f>
        <v>0</v>
      </c>
      <c r="E96" s="54"/>
      <c r="F96" s="70"/>
      <c r="G96" s="54"/>
      <c r="H96" s="70"/>
      <c r="I96" s="54"/>
      <c r="J96" s="70"/>
      <c r="K96" s="54"/>
      <c r="L96" s="70"/>
      <c r="M96" s="186"/>
    </row>
    <row r="97" spans="1:13" ht="38.25" x14ac:dyDescent="0.2">
      <c r="A97" s="172"/>
      <c r="B97" s="173"/>
      <c r="C97" s="14" t="s">
        <v>15</v>
      </c>
      <c r="D97" s="51">
        <f>D76+D90</f>
        <v>0</v>
      </c>
      <c r="E97" s="52"/>
      <c r="F97" s="52"/>
      <c r="G97" s="52"/>
      <c r="H97" s="52"/>
      <c r="I97" s="52"/>
      <c r="J97" s="52"/>
      <c r="K97" s="52"/>
      <c r="L97" s="52"/>
      <c r="M97" s="186"/>
    </row>
    <row r="98" spans="1:13" x14ac:dyDescent="0.2">
      <c r="A98" s="172"/>
      <c r="B98" s="173"/>
      <c r="C98" s="15" t="s">
        <v>80</v>
      </c>
      <c r="D98" s="51">
        <f>D77+D91</f>
        <v>0</v>
      </c>
      <c r="E98" s="55"/>
      <c r="F98" s="56"/>
      <c r="G98" s="55"/>
      <c r="H98" s="56"/>
      <c r="I98" s="55"/>
      <c r="J98" s="56"/>
      <c r="K98" s="55"/>
      <c r="L98" s="56"/>
      <c r="M98" s="186"/>
    </row>
    <row r="99" spans="1:13" x14ac:dyDescent="0.2">
      <c r="A99" s="172"/>
      <c r="B99" s="173"/>
      <c r="C99" s="13" t="s">
        <v>81</v>
      </c>
      <c r="D99" s="51">
        <f>D78+D92</f>
        <v>9686.7999999999993</v>
      </c>
      <c r="E99" s="52">
        <f>E78+E92</f>
        <v>1676.9728099999998</v>
      </c>
      <c r="F99" s="52">
        <f>E99/D99*100</f>
        <v>17.311937998100507</v>
      </c>
      <c r="G99" s="52">
        <f>G78+G92</f>
        <v>4126.1313999999993</v>
      </c>
      <c r="H99" s="52">
        <f>G99/D99*100</f>
        <v>42.595401990337365</v>
      </c>
      <c r="I99" s="52">
        <f>I78+I92</f>
        <v>5705.6255999999994</v>
      </c>
      <c r="J99" s="52">
        <f>I99/D99*100</f>
        <v>58.901036461989506</v>
      </c>
      <c r="K99" s="52">
        <f>K78+K92</f>
        <v>8464.0320400000001</v>
      </c>
      <c r="L99" s="52">
        <f>K99/D99*100</f>
        <v>87.376967006648229</v>
      </c>
      <c r="M99" s="186"/>
    </row>
    <row r="100" spans="1:13" ht="25.5" customHeight="1" x14ac:dyDescent="0.2">
      <c r="A100" s="175"/>
      <c r="B100" s="176"/>
      <c r="C100" s="14" t="s">
        <v>82</v>
      </c>
      <c r="D100" s="51">
        <f>D79+D93</f>
        <v>0</v>
      </c>
      <c r="E100" s="57"/>
      <c r="F100" s="59"/>
      <c r="G100" s="57"/>
      <c r="H100" s="59"/>
      <c r="I100" s="57"/>
      <c r="J100" s="59"/>
      <c r="K100" s="57"/>
      <c r="L100" s="59"/>
      <c r="M100" s="184"/>
    </row>
    <row r="101" spans="1:13" ht="12.75" customHeight="1" x14ac:dyDescent="0.2">
      <c r="A101" s="169" t="s">
        <v>84</v>
      </c>
      <c r="B101" s="171"/>
      <c r="C101" s="16" t="s">
        <v>83</v>
      </c>
      <c r="D101" s="73">
        <f t="shared" ref="D101" si="8">D102+D103+D104+D105+D106</f>
        <v>0</v>
      </c>
      <c r="E101" s="69"/>
      <c r="F101" s="69"/>
      <c r="G101" s="69"/>
      <c r="H101" s="69"/>
      <c r="I101" s="69"/>
      <c r="J101" s="69"/>
      <c r="K101" s="69"/>
      <c r="L101" s="69"/>
      <c r="M101" s="186"/>
    </row>
    <row r="102" spans="1:13" ht="25.5" x14ac:dyDescent="0.2">
      <c r="A102" s="172"/>
      <c r="B102" s="174"/>
      <c r="C102" s="13" t="s">
        <v>14</v>
      </c>
      <c r="D102" s="51">
        <v>0</v>
      </c>
      <c r="E102" s="52"/>
      <c r="F102" s="112"/>
      <c r="G102" s="52"/>
      <c r="H102" s="112"/>
      <c r="I102" s="52"/>
      <c r="J102" s="112"/>
      <c r="K102" s="52"/>
      <c r="L102" s="112"/>
      <c r="M102" s="186"/>
    </row>
    <row r="103" spans="1:13" ht="38.25" x14ac:dyDescent="0.2">
      <c r="A103" s="172"/>
      <c r="B103" s="174"/>
      <c r="C103" s="14" t="s">
        <v>15</v>
      </c>
      <c r="D103" s="51">
        <v>0</v>
      </c>
      <c r="E103" s="52"/>
      <c r="F103" s="52"/>
      <c r="G103" s="52"/>
      <c r="H103" s="52"/>
      <c r="I103" s="52"/>
      <c r="J103" s="52"/>
      <c r="K103" s="52"/>
      <c r="L103" s="52"/>
      <c r="M103" s="186"/>
    </row>
    <row r="104" spans="1:13" x14ac:dyDescent="0.2">
      <c r="A104" s="172"/>
      <c r="B104" s="174"/>
      <c r="C104" s="15" t="s">
        <v>80</v>
      </c>
      <c r="D104" s="51">
        <v>0</v>
      </c>
      <c r="E104" s="63"/>
      <c r="F104" s="64"/>
      <c r="G104" s="63"/>
      <c r="H104" s="64"/>
      <c r="I104" s="63"/>
      <c r="J104" s="64"/>
      <c r="K104" s="63"/>
      <c r="L104" s="64"/>
      <c r="M104" s="186"/>
    </row>
    <row r="105" spans="1:13" x14ac:dyDescent="0.2">
      <c r="A105" s="172"/>
      <c r="B105" s="174"/>
      <c r="C105" s="13" t="s">
        <v>81</v>
      </c>
      <c r="D105" s="51">
        <v>0</v>
      </c>
      <c r="E105" s="52"/>
      <c r="F105" s="52"/>
      <c r="G105" s="52"/>
      <c r="H105" s="52"/>
      <c r="I105" s="52"/>
      <c r="J105" s="52"/>
      <c r="K105" s="52"/>
      <c r="L105" s="52"/>
      <c r="M105" s="186"/>
    </row>
    <row r="106" spans="1:13" ht="25.5" customHeight="1" x14ac:dyDescent="0.2">
      <c r="A106" s="175"/>
      <c r="B106" s="177"/>
      <c r="C106" s="14" t="s">
        <v>82</v>
      </c>
      <c r="D106" s="51">
        <v>0</v>
      </c>
      <c r="E106" s="63"/>
      <c r="F106" s="64"/>
      <c r="G106" s="63"/>
      <c r="H106" s="64"/>
      <c r="I106" s="63"/>
      <c r="J106" s="64"/>
      <c r="K106" s="63"/>
      <c r="L106" s="64"/>
      <c r="M106" s="186"/>
    </row>
    <row r="107" spans="1:13" x14ac:dyDescent="0.2">
      <c r="A107" s="198" t="s">
        <v>85</v>
      </c>
      <c r="B107" s="199"/>
      <c r="C107" s="16" t="s">
        <v>83</v>
      </c>
      <c r="D107" s="68">
        <f t="shared" ref="D107:L107" si="9">SUM(D108:D112)</f>
        <v>13575.599999999999</v>
      </c>
      <c r="E107" s="69">
        <f t="shared" si="9"/>
        <v>1773.8228099999997</v>
      </c>
      <c r="F107" s="69">
        <f t="shared" si="9"/>
        <v>13.066257182003005</v>
      </c>
      <c r="G107" s="69">
        <f t="shared" si="9"/>
        <v>4359.9744699999992</v>
      </c>
      <c r="H107" s="69">
        <f t="shared" si="9"/>
        <v>32.116256150741037</v>
      </c>
      <c r="I107" s="69">
        <f t="shared" si="9"/>
        <v>5993.4686699999993</v>
      </c>
      <c r="J107" s="69">
        <f t="shared" si="9"/>
        <v>44.148830769910724</v>
      </c>
      <c r="K107" s="69">
        <f t="shared" si="9"/>
        <v>11973.383529999999</v>
      </c>
      <c r="L107" s="69">
        <f t="shared" si="9"/>
        <v>88.197822048380928</v>
      </c>
      <c r="M107" s="202"/>
    </row>
    <row r="108" spans="1:13" ht="24.75" customHeight="1" x14ac:dyDescent="0.2">
      <c r="A108" s="200"/>
      <c r="B108" s="201"/>
      <c r="C108" s="13" t="s">
        <v>14</v>
      </c>
      <c r="D108" s="51">
        <f>D39+D61+D96</f>
        <v>0</v>
      </c>
      <c r="E108" s="55"/>
      <c r="F108" s="56"/>
      <c r="G108" s="55"/>
      <c r="H108" s="56"/>
      <c r="I108" s="55"/>
      <c r="J108" s="56"/>
      <c r="K108" s="55"/>
      <c r="L108" s="56"/>
      <c r="M108" s="202"/>
    </row>
    <row r="109" spans="1:13" ht="38.25" x14ac:dyDescent="0.2">
      <c r="A109" s="200"/>
      <c r="B109" s="201"/>
      <c r="C109" s="14" t="s">
        <v>15</v>
      </c>
      <c r="D109" s="51">
        <f>D40+D62+D97</f>
        <v>0</v>
      </c>
      <c r="E109" s="63"/>
      <c r="F109" s="56"/>
      <c r="G109" s="63"/>
      <c r="H109" s="56"/>
      <c r="I109" s="63"/>
      <c r="J109" s="56"/>
      <c r="K109" s="63"/>
      <c r="L109" s="56"/>
      <c r="M109" s="202"/>
    </row>
    <row r="110" spans="1:13" x14ac:dyDescent="0.2">
      <c r="A110" s="200"/>
      <c r="B110" s="201"/>
      <c r="C110" s="15" t="s">
        <v>80</v>
      </c>
      <c r="D110" s="51">
        <f>D41+D63+D98</f>
        <v>0</v>
      </c>
      <c r="E110" s="63"/>
      <c r="F110" s="56"/>
      <c r="G110" s="63"/>
      <c r="H110" s="56"/>
      <c r="I110" s="63"/>
      <c r="J110" s="56"/>
      <c r="K110" s="63"/>
      <c r="L110" s="56"/>
      <c r="M110" s="202"/>
    </row>
    <row r="111" spans="1:13" x14ac:dyDescent="0.2">
      <c r="A111" s="200"/>
      <c r="B111" s="201"/>
      <c r="C111" s="13" t="s">
        <v>81</v>
      </c>
      <c r="D111" s="51">
        <f>D42+D64+D99</f>
        <v>13575.599999999999</v>
      </c>
      <c r="E111" s="52">
        <f>E42+E64+E99</f>
        <v>1773.8228099999997</v>
      </c>
      <c r="F111" s="52">
        <f>E111/D111*100</f>
        <v>13.066257182003005</v>
      </c>
      <c r="G111" s="52">
        <f>G42+G64+G99</f>
        <v>4359.9744699999992</v>
      </c>
      <c r="H111" s="52">
        <f>G111/D111*100</f>
        <v>32.116256150741037</v>
      </c>
      <c r="I111" s="52">
        <f>I42+I64+I99</f>
        <v>5993.4686699999993</v>
      </c>
      <c r="J111" s="52">
        <f>I111/D111*100</f>
        <v>44.148830769910724</v>
      </c>
      <c r="K111" s="52">
        <f>K42+K64+K99</f>
        <v>11973.383529999999</v>
      </c>
      <c r="L111" s="52">
        <f>K111/D111*100</f>
        <v>88.197822048380928</v>
      </c>
      <c r="M111" s="202"/>
    </row>
    <row r="112" spans="1:13" ht="25.5" x14ac:dyDescent="0.2">
      <c r="A112" s="200"/>
      <c r="B112" s="201"/>
      <c r="C112" s="14" t="s">
        <v>82</v>
      </c>
      <c r="D112" s="53">
        <f>D43+D65+D100</f>
        <v>0</v>
      </c>
      <c r="E112" s="57"/>
      <c r="F112" s="59"/>
      <c r="G112" s="57"/>
      <c r="H112" s="59"/>
      <c r="I112" s="57"/>
      <c r="J112" s="59"/>
      <c r="K112" s="57"/>
      <c r="L112" s="59"/>
      <c r="M112" s="254"/>
    </row>
    <row r="113" spans="1:32" x14ac:dyDescent="0.2">
      <c r="A113" s="255" t="s">
        <v>9</v>
      </c>
      <c r="B113" s="255"/>
      <c r="C113" s="104"/>
      <c r="D113" s="105"/>
      <c r="E113" s="104"/>
      <c r="F113" s="104"/>
      <c r="G113" s="106"/>
      <c r="H113" s="104"/>
      <c r="I113" s="104"/>
      <c r="J113" s="104"/>
      <c r="K113" s="104"/>
      <c r="L113" s="104"/>
      <c r="M113" s="104"/>
    </row>
    <row r="114" spans="1:32" ht="12.75" customHeight="1" x14ac:dyDescent="0.2">
      <c r="A114" s="169" t="s">
        <v>86</v>
      </c>
      <c r="B114" s="171"/>
      <c r="C114" s="16" t="s">
        <v>83</v>
      </c>
      <c r="D114" s="73">
        <f t="shared" ref="D114" si="10">D115+D116+D117+D118+D119</f>
        <v>0</v>
      </c>
      <c r="E114" s="74"/>
      <c r="F114" s="74"/>
      <c r="G114" s="74"/>
      <c r="H114" s="74"/>
      <c r="I114" s="74"/>
      <c r="J114" s="74"/>
      <c r="K114" s="74"/>
      <c r="L114" s="74"/>
      <c r="M114" s="186"/>
    </row>
    <row r="115" spans="1:32" ht="25.5" x14ac:dyDescent="0.2">
      <c r="A115" s="172"/>
      <c r="B115" s="174"/>
      <c r="C115" s="13" t="s">
        <v>14</v>
      </c>
      <c r="D115" s="51">
        <v>0</v>
      </c>
      <c r="E115" s="54"/>
      <c r="F115" s="70"/>
      <c r="G115" s="54"/>
      <c r="H115" s="70"/>
      <c r="I115" s="54"/>
      <c r="J115" s="70"/>
      <c r="K115" s="54"/>
      <c r="L115" s="70"/>
      <c r="M115" s="186"/>
    </row>
    <row r="116" spans="1:32" ht="38.25" x14ac:dyDescent="0.2">
      <c r="A116" s="172"/>
      <c r="B116" s="174"/>
      <c r="C116" s="14" t="s">
        <v>15</v>
      </c>
      <c r="D116" s="51">
        <v>0</v>
      </c>
      <c r="E116" s="52"/>
      <c r="F116" s="52"/>
      <c r="G116" s="52"/>
      <c r="H116" s="52"/>
      <c r="I116" s="52"/>
      <c r="J116" s="52"/>
      <c r="K116" s="52"/>
      <c r="L116" s="52"/>
      <c r="M116" s="186"/>
    </row>
    <row r="117" spans="1:32" x14ac:dyDescent="0.2">
      <c r="A117" s="172"/>
      <c r="B117" s="174"/>
      <c r="C117" s="15" t="s">
        <v>80</v>
      </c>
      <c r="D117" s="51">
        <v>0</v>
      </c>
      <c r="E117" s="55"/>
      <c r="F117" s="56"/>
      <c r="G117" s="55"/>
      <c r="H117" s="56"/>
      <c r="I117" s="55"/>
      <c r="J117" s="56"/>
      <c r="K117" s="55"/>
      <c r="L117" s="56"/>
      <c r="M117" s="186"/>
    </row>
    <row r="118" spans="1:32" x14ac:dyDescent="0.2">
      <c r="A118" s="172"/>
      <c r="B118" s="174"/>
      <c r="C118" s="13" t="s">
        <v>81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86"/>
    </row>
    <row r="119" spans="1:32" ht="25.5" customHeight="1" x14ac:dyDescent="0.2">
      <c r="A119" s="175"/>
      <c r="B119" s="177"/>
      <c r="C119" s="14" t="s">
        <v>82</v>
      </c>
      <c r="D119" s="53">
        <f>D102+D112</f>
        <v>0</v>
      </c>
      <c r="E119" s="57"/>
      <c r="F119" s="59"/>
      <c r="G119" s="57"/>
      <c r="H119" s="59"/>
      <c r="I119" s="57"/>
      <c r="J119" s="59"/>
      <c r="K119" s="57"/>
      <c r="L119" s="59"/>
      <c r="M119" s="186"/>
    </row>
    <row r="120" spans="1:32" ht="12.75" customHeight="1" x14ac:dyDescent="0.2">
      <c r="A120" s="169" t="s">
        <v>87</v>
      </c>
      <c r="B120" s="171"/>
      <c r="C120" s="16" t="s">
        <v>83</v>
      </c>
      <c r="D120" s="68">
        <f t="shared" ref="D120" si="11">D121+D122+D123+D124+D125</f>
        <v>0</v>
      </c>
      <c r="E120" s="69"/>
      <c r="F120" s="69"/>
      <c r="G120" s="69"/>
      <c r="H120" s="69"/>
      <c r="I120" s="69"/>
      <c r="J120" s="69"/>
      <c r="K120" s="69"/>
      <c r="L120" s="69"/>
      <c r="M120" s="186"/>
    </row>
    <row r="121" spans="1:32" ht="25.5" x14ac:dyDescent="0.2">
      <c r="A121" s="172"/>
      <c r="B121" s="174"/>
      <c r="C121" s="13" t="s">
        <v>14</v>
      </c>
      <c r="D121" s="51">
        <v>0</v>
      </c>
      <c r="E121" s="54"/>
      <c r="F121" s="70"/>
      <c r="G121" s="54"/>
      <c r="H121" s="70"/>
      <c r="I121" s="54"/>
      <c r="J121" s="70"/>
      <c r="K121" s="54"/>
      <c r="L121" s="70"/>
      <c r="M121" s="186"/>
    </row>
    <row r="122" spans="1:32" ht="38.25" x14ac:dyDescent="0.2">
      <c r="A122" s="172"/>
      <c r="B122" s="174"/>
      <c r="C122" s="14" t="s">
        <v>15</v>
      </c>
      <c r="D122" s="51">
        <v>0</v>
      </c>
      <c r="E122" s="52"/>
      <c r="F122" s="52"/>
      <c r="G122" s="52"/>
      <c r="H122" s="52"/>
      <c r="I122" s="52"/>
      <c r="J122" s="52"/>
      <c r="K122" s="52"/>
      <c r="L122" s="52"/>
      <c r="M122" s="186"/>
    </row>
    <row r="123" spans="1:32" x14ac:dyDescent="0.2">
      <c r="A123" s="172"/>
      <c r="B123" s="174"/>
      <c r="C123" s="15" t="s">
        <v>80</v>
      </c>
      <c r="D123" s="51">
        <v>0</v>
      </c>
      <c r="E123" s="55"/>
      <c r="F123" s="56"/>
      <c r="G123" s="55"/>
      <c r="H123" s="56"/>
      <c r="I123" s="55"/>
      <c r="J123" s="56"/>
      <c r="K123" s="55"/>
      <c r="L123" s="56"/>
      <c r="M123" s="186"/>
    </row>
    <row r="124" spans="1:32" x14ac:dyDescent="0.2">
      <c r="A124" s="172"/>
      <c r="B124" s="174"/>
      <c r="C124" s="13" t="s">
        <v>81</v>
      </c>
      <c r="D124" s="51">
        <v>0</v>
      </c>
      <c r="E124" s="52"/>
      <c r="F124" s="52"/>
      <c r="G124" s="52"/>
      <c r="H124" s="52"/>
      <c r="I124" s="52"/>
      <c r="J124" s="52"/>
      <c r="K124" s="52"/>
      <c r="L124" s="52"/>
      <c r="M124" s="186"/>
    </row>
    <row r="125" spans="1:32" ht="25.5" customHeight="1" x14ac:dyDescent="0.2">
      <c r="A125" s="175"/>
      <c r="B125" s="177"/>
      <c r="C125" s="14" t="s">
        <v>82</v>
      </c>
      <c r="D125" s="51">
        <v>0</v>
      </c>
      <c r="E125" s="57"/>
      <c r="F125" s="59"/>
      <c r="G125" s="57"/>
      <c r="H125" s="59"/>
      <c r="I125" s="57"/>
      <c r="J125" s="59"/>
      <c r="K125" s="57"/>
      <c r="L125" s="59"/>
      <c r="M125" s="186"/>
    </row>
    <row r="126" spans="1:32" s="23" customFormat="1" ht="15.75" customHeight="1" x14ac:dyDescent="0.2">
      <c r="A126" s="248" t="s">
        <v>88</v>
      </c>
      <c r="B126" s="249"/>
      <c r="C126" s="16" t="s">
        <v>83</v>
      </c>
      <c r="D126" s="68">
        <f>D127+D128+D129+D130+D131</f>
        <v>0</v>
      </c>
      <c r="E126" s="69"/>
      <c r="F126" s="69"/>
      <c r="G126" s="69"/>
      <c r="H126" s="69"/>
      <c r="I126" s="69"/>
      <c r="J126" s="69"/>
      <c r="K126" s="69"/>
      <c r="L126" s="69"/>
      <c r="M126" s="18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25.5" x14ac:dyDescent="0.2">
      <c r="A127" s="250"/>
      <c r="B127" s="251"/>
      <c r="C127" s="13" t="s">
        <v>14</v>
      </c>
      <c r="D127" s="51">
        <v>0</v>
      </c>
      <c r="E127" s="54"/>
      <c r="F127" s="70"/>
      <c r="G127" s="54"/>
      <c r="H127" s="70"/>
      <c r="I127" s="54"/>
      <c r="J127" s="70"/>
      <c r="K127" s="54"/>
      <c r="L127" s="70"/>
      <c r="M127" s="18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46.5" customHeight="1" x14ac:dyDescent="0.2">
      <c r="A128" s="250"/>
      <c r="B128" s="251"/>
      <c r="C128" s="14" t="s">
        <v>15</v>
      </c>
      <c r="D128" s="51">
        <v>0</v>
      </c>
      <c r="E128" s="52"/>
      <c r="F128" s="52"/>
      <c r="G128" s="52"/>
      <c r="H128" s="52"/>
      <c r="I128" s="52"/>
      <c r="J128" s="52"/>
      <c r="K128" s="52"/>
      <c r="L128" s="52"/>
      <c r="M128" s="18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ht="15.75" customHeight="1" x14ac:dyDescent="0.2">
      <c r="A129" s="250"/>
      <c r="B129" s="251"/>
      <c r="C129" s="15" t="s">
        <v>80</v>
      </c>
      <c r="D129" s="51">
        <v>0</v>
      </c>
      <c r="E129" s="55"/>
      <c r="F129" s="56"/>
      <c r="G129" s="55"/>
      <c r="H129" s="56"/>
      <c r="I129" s="55"/>
      <c r="J129" s="56"/>
      <c r="K129" s="55"/>
      <c r="L129" s="56"/>
      <c r="M129" s="18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x14ac:dyDescent="0.2">
      <c r="A130" s="250"/>
      <c r="B130" s="251"/>
      <c r="C130" s="13" t="s">
        <v>81</v>
      </c>
      <c r="D130" s="51">
        <v>0</v>
      </c>
      <c r="E130" s="52"/>
      <c r="F130" s="52"/>
      <c r="G130" s="52"/>
      <c r="H130" s="52"/>
      <c r="I130" s="52"/>
      <c r="J130" s="52"/>
      <c r="K130" s="52"/>
      <c r="L130" s="52"/>
      <c r="M130" s="18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ht="25.5" x14ac:dyDescent="0.2">
      <c r="A131" s="252"/>
      <c r="B131" s="253"/>
      <c r="C131" s="15" t="s">
        <v>82</v>
      </c>
      <c r="D131" s="51">
        <v>0</v>
      </c>
      <c r="E131" s="63"/>
      <c r="F131" s="64"/>
      <c r="G131" s="63"/>
      <c r="H131" s="64"/>
      <c r="I131" s="63"/>
      <c r="J131" s="64"/>
      <c r="K131" s="63"/>
      <c r="L131" s="64"/>
      <c r="M131" s="18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x14ac:dyDescent="0.2">
      <c r="A132" s="198" t="s">
        <v>89</v>
      </c>
      <c r="B132" s="199"/>
      <c r="C132" s="16" t="s">
        <v>83</v>
      </c>
      <c r="D132" s="68">
        <f>SUM(D133:D137)</f>
        <v>13575.6</v>
      </c>
      <c r="E132" s="69">
        <f t="shared" ref="E132:L132" si="12">SUM(E133:E137)</f>
        <v>1773.8228100000001</v>
      </c>
      <c r="F132" s="69">
        <f t="shared" si="12"/>
        <v>13.066257182003005</v>
      </c>
      <c r="G132" s="69">
        <f t="shared" si="12"/>
        <v>4359.9744700000001</v>
      </c>
      <c r="H132" s="69">
        <f t="shared" si="12"/>
        <v>32.116256150741037</v>
      </c>
      <c r="I132" s="69">
        <f t="shared" si="12"/>
        <v>5993.4686700000002</v>
      </c>
      <c r="J132" s="69">
        <f t="shared" si="12"/>
        <v>44.148830769910724</v>
      </c>
      <c r="K132" s="69">
        <f t="shared" si="12"/>
        <v>11973.383530000001</v>
      </c>
      <c r="L132" s="69">
        <f t="shared" si="12"/>
        <v>88.197822048380928</v>
      </c>
      <c r="M132" s="20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26.25" customHeight="1" x14ac:dyDescent="0.2">
      <c r="A133" s="200"/>
      <c r="B133" s="201"/>
      <c r="C133" s="13" t="s">
        <v>14</v>
      </c>
      <c r="D133" s="51">
        <f>D108</f>
        <v>0</v>
      </c>
      <c r="E133" s="55"/>
      <c r="F133" s="56"/>
      <c r="G133" s="55"/>
      <c r="H133" s="56"/>
      <c r="I133" s="55"/>
      <c r="J133" s="56"/>
      <c r="K133" s="55"/>
      <c r="L133" s="56"/>
      <c r="M133" s="202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ht="38.25" x14ac:dyDescent="0.2">
      <c r="A134" s="200"/>
      <c r="B134" s="201"/>
      <c r="C134" s="14" t="s">
        <v>15</v>
      </c>
      <c r="D134" s="51">
        <f>D109</f>
        <v>0</v>
      </c>
      <c r="E134" s="63"/>
      <c r="F134" s="56"/>
      <c r="G134" s="63"/>
      <c r="H134" s="56"/>
      <c r="I134" s="63"/>
      <c r="J134" s="56"/>
      <c r="K134" s="63"/>
      <c r="L134" s="56"/>
      <c r="M134" s="202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3" customFormat="1" x14ac:dyDescent="0.2">
      <c r="A135" s="200"/>
      <c r="B135" s="201"/>
      <c r="C135" s="15" t="s">
        <v>80</v>
      </c>
      <c r="D135" s="51">
        <f>D110</f>
        <v>0</v>
      </c>
      <c r="E135" s="63"/>
      <c r="F135" s="56"/>
      <c r="G135" s="63"/>
      <c r="H135" s="56"/>
      <c r="I135" s="63"/>
      <c r="J135" s="56"/>
      <c r="K135" s="63"/>
      <c r="L135" s="56"/>
      <c r="M135" s="202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200"/>
      <c r="B136" s="201"/>
      <c r="C136" s="13" t="s">
        <v>81</v>
      </c>
      <c r="D136" s="51">
        <f>D139+D145</f>
        <v>13575.6</v>
      </c>
      <c r="E136" s="52">
        <f>E139+E145</f>
        <v>1773.8228100000001</v>
      </c>
      <c r="F136" s="52">
        <f>E136/D136*100</f>
        <v>13.066257182003005</v>
      </c>
      <c r="G136" s="52">
        <f>G139+G145</f>
        <v>4359.9744700000001</v>
      </c>
      <c r="H136" s="52">
        <f>G136/D136*100</f>
        <v>32.116256150741037</v>
      </c>
      <c r="I136" s="52">
        <f>I139+I145</f>
        <v>5993.4686700000002</v>
      </c>
      <c r="J136" s="52">
        <f>I136/D136*100</f>
        <v>44.148830769910724</v>
      </c>
      <c r="K136" s="52">
        <f>K139+K145</f>
        <v>11973.383530000001</v>
      </c>
      <c r="L136" s="52">
        <f>K136/D136*100</f>
        <v>88.197822048380928</v>
      </c>
      <c r="M136" s="202"/>
    </row>
    <row r="137" spans="1:32" ht="25.5" x14ac:dyDescent="0.2">
      <c r="A137" s="200"/>
      <c r="B137" s="201"/>
      <c r="C137" s="14" t="s">
        <v>82</v>
      </c>
      <c r="D137" s="53">
        <f>D112</f>
        <v>0</v>
      </c>
      <c r="E137" s="57"/>
      <c r="F137" s="59"/>
      <c r="G137" s="57"/>
      <c r="H137" s="59"/>
      <c r="I137" s="57"/>
      <c r="J137" s="59"/>
      <c r="K137" s="57"/>
      <c r="L137" s="59"/>
      <c r="M137" s="254"/>
    </row>
    <row r="138" spans="1:32" x14ac:dyDescent="0.2">
      <c r="A138" s="255" t="s">
        <v>9</v>
      </c>
      <c r="B138" s="255"/>
      <c r="C138" s="104"/>
      <c r="D138" s="105"/>
      <c r="E138" s="104"/>
      <c r="F138" s="104"/>
      <c r="G138" s="106"/>
      <c r="H138" s="104"/>
      <c r="I138" s="104"/>
      <c r="J138" s="104"/>
      <c r="K138" s="104"/>
      <c r="L138" s="104"/>
      <c r="M138" s="104"/>
    </row>
    <row r="139" spans="1:32" x14ac:dyDescent="0.2">
      <c r="A139" s="169" t="s">
        <v>90</v>
      </c>
      <c r="B139" s="171"/>
      <c r="C139" s="16" t="s">
        <v>83</v>
      </c>
      <c r="D139" s="73">
        <f t="shared" ref="D139:L139" si="13">D140+D141+D142+D143+D144</f>
        <v>6632.8</v>
      </c>
      <c r="E139" s="74">
        <f t="shared" si="13"/>
        <v>738.63390000000004</v>
      </c>
      <c r="F139" s="74">
        <f t="shared" si="13"/>
        <v>11.136079785309372</v>
      </c>
      <c r="G139" s="74">
        <f t="shared" si="13"/>
        <v>2406.2825800000001</v>
      </c>
      <c r="H139" s="74">
        <f t="shared" si="13"/>
        <v>36.278533650946812</v>
      </c>
      <c r="I139" s="74">
        <f>I140+I141+I142+I143+I144</f>
        <v>3093.4588600000002</v>
      </c>
      <c r="J139" s="74">
        <f t="shared" si="13"/>
        <v>46.638808044867929</v>
      </c>
      <c r="K139" s="74">
        <f>K140+K141+K142+K143+K144</f>
        <v>7185.9518700000008</v>
      </c>
      <c r="L139" s="74">
        <f t="shared" si="13"/>
        <v>108.33964343866845</v>
      </c>
      <c r="M139" s="186"/>
    </row>
    <row r="140" spans="1:32" ht="25.5" x14ac:dyDescent="0.2">
      <c r="A140" s="172"/>
      <c r="B140" s="174"/>
      <c r="C140" s="13" t="s">
        <v>14</v>
      </c>
      <c r="D140" s="51">
        <v>0</v>
      </c>
      <c r="E140" s="54"/>
      <c r="F140" s="70"/>
      <c r="G140" s="54"/>
      <c r="H140" s="70"/>
      <c r="I140" s="54"/>
      <c r="J140" s="70"/>
      <c r="K140" s="54"/>
      <c r="L140" s="70"/>
      <c r="M140" s="186"/>
    </row>
    <row r="141" spans="1:32" ht="38.25" x14ac:dyDescent="0.2">
      <c r="A141" s="172"/>
      <c r="B141" s="174"/>
      <c r="C141" s="14" t="s">
        <v>15</v>
      </c>
      <c r="D141" s="51">
        <v>0</v>
      </c>
      <c r="E141" s="52"/>
      <c r="F141" s="52"/>
      <c r="G141" s="52"/>
      <c r="H141" s="52"/>
      <c r="I141" s="52"/>
      <c r="J141" s="52"/>
      <c r="K141" s="52"/>
      <c r="L141" s="52"/>
      <c r="M141" s="186"/>
    </row>
    <row r="142" spans="1:32" x14ac:dyDescent="0.2">
      <c r="A142" s="172"/>
      <c r="B142" s="174"/>
      <c r="C142" s="15" t="s">
        <v>80</v>
      </c>
      <c r="D142" s="51">
        <v>0</v>
      </c>
      <c r="E142" s="55"/>
      <c r="F142" s="56"/>
      <c r="G142" s="55"/>
      <c r="H142" s="56"/>
      <c r="I142" s="55"/>
      <c r="J142" s="56"/>
      <c r="K142" s="55"/>
      <c r="L142" s="56"/>
      <c r="M142" s="186"/>
    </row>
    <row r="143" spans="1:32" x14ac:dyDescent="0.2">
      <c r="A143" s="172"/>
      <c r="B143" s="174"/>
      <c r="C143" s="13" t="s">
        <v>81</v>
      </c>
      <c r="D143" s="51">
        <v>6632.8</v>
      </c>
      <c r="E143" s="52">
        <v>738.63390000000004</v>
      </c>
      <c r="F143" s="52">
        <f>E143/D143*100</f>
        <v>11.136079785309372</v>
      </c>
      <c r="G143" s="52">
        <f>E143+1667.64868</f>
        <v>2406.2825800000001</v>
      </c>
      <c r="H143" s="52">
        <f>G143/D143*100</f>
        <v>36.278533650946812</v>
      </c>
      <c r="I143" s="52">
        <f>G143+687.17628</f>
        <v>3093.4588600000002</v>
      </c>
      <c r="J143" s="52">
        <f>I143/D143*100</f>
        <v>46.638808044867929</v>
      </c>
      <c r="K143" s="52">
        <f>I143+4092.49301</f>
        <v>7185.9518700000008</v>
      </c>
      <c r="L143" s="52">
        <f>K143/D143*100</f>
        <v>108.33964343866845</v>
      </c>
      <c r="M143" s="186"/>
    </row>
    <row r="144" spans="1:32" ht="25.5" x14ac:dyDescent="0.2">
      <c r="A144" s="175"/>
      <c r="B144" s="177"/>
      <c r="C144" s="14" t="s">
        <v>82</v>
      </c>
      <c r="D144" s="53">
        <v>0</v>
      </c>
      <c r="E144" s="57"/>
      <c r="F144" s="59"/>
      <c r="G144" s="57"/>
      <c r="H144" s="59"/>
      <c r="I144" s="57"/>
      <c r="J144" s="59"/>
      <c r="K144" s="57"/>
      <c r="L144" s="59"/>
      <c r="M144" s="186"/>
    </row>
    <row r="145" spans="1:13" ht="12.75" customHeight="1" x14ac:dyDescent="0.2">
      <c r="A145" s="169" t="s">
        <v>91</v>
      </c>
      <c r="B145" s="171"/>
      <c r="C145" s="16" t="s">
        <v>83</v>
      </c>
      <c r="D145" s="68">
        <f t="shared" ref="D145:L145" si="14">D146+D147+D148+D149+D150</f>
        <v>6942.8</v>
      </c>
      <c r="E145" s="69">
        <f t="shared" si="14"/>
        <v>1035.1889100000001</v>
      </c>
      <c r="F145" s="69">
        <f t="shared" si="14"/>
        <v>14.910251051448983</v>
      </c>
      <c r="G145" s="69">
        <f t="shared" si="14"/>
        <v>1953.6918900000001</v>
      </c>
      <c r="H145" s="69">
        <f t="shared" si="14"/>
        <v>28.139826726968948</v>
      </c>
      <c r="I145" s="69">
        <f t="shared" si="14"/>
        <v>2900.00981</v>
      </c>
      <c r="J145" s="69">
        <f t="shared" si="14"/>
        <v>41.770032407674137</v>
      </c>
      <c r="K145" s="69">
        <f t="shared" si="14"/>
        <v>4787.4316600000002</v>
      </c>
      <c r="L145" s="69">
        <f t="shared" si="14"/>
        <v>68.955344529584607</v>
      </c>
      <c r="M145" s="186"/>
    </row>
    <row r="146" spans="1:13" ht="25.5" x14ac:dyDescent="0.2">
      <c r="A146" s="172"/>
      <c r="B146" s="174"/>
      <c r="C146" s="13" t="s">
        <v>14</v>
      </c>
      <c r="D146" s="51">
        <v>0</v>
      </c>
      <c r="E146" s="54"/>
      <c r="F146" s="70"/>
      <c r="G146" s="54"/>
      <c r="H146" s="70"/>
      <c r="I146" s="54"/>
      <c r="J146" s="70"/>
      <c r="K146" s="54"/>
      <c r="L146" s="70"/>
      <c r="M146" s="186"/>
    </row>
    <row r="147" spans="1:13" ht="38.25" x14ac:dyDescent="0.2">
      <c r="A147" s="172"/>
      <c r="B147" s="174"/>
      <c r="C147" s="14" t="s">
        <v>15</v>
      </c>
      <c r="D147" s="51">
        <v>0</v>
      </c>
      <c r="E147" s="52"/>
      <c r="F147" s="52"/>
      <c r="G147" s="52"/>
      <c r="H147" s="52"/>
      <c r="I147" s="52"/>
      <c r="J147" s="52"/>
      <c r="K147" s="52"/>
      <c r="L147" s="52"/>
      <c r="M147" s="186"/>
    </row>
    <row r="148" spans="1:13" x14ac:dyDescent="0.2">
      <c r="A148" s="172"/>
      <c r="B148" s="174"/>
      <c r="C148" s="15" t="s">
        <v>80</v>
      </c>
      <c r="D148" s="51">
        <v>0</v>
      </c>
      <c r="E148" s="55"/>
      <c r="F148" s="56"/>
      <c r="G148" s="55"/>
      <c r="H148" s="56"/>
      <c r="I148" s="55"/>
      <c r="J148" s="56"/>
      <c r="K148" s="55"/>
      <c r="L148" s="56"/>
      <c r="M148" s="186"/>
    </row>
    <row r="149" spans="1:13" x14ac:dyDescent="0.2">
      <c r="A149" s="172"/>
      <c r="B149" s="174"/>
      <c r="C149" s="13" t="s">
        <v>81</v>
      </c>
      <c r="D149" s="51">
        <v>6942.8</v>
      </c>
      <c r="E149" s="52">
        <v>1035.1889100000001</v>
      </c>
      <c r="F149" s="52">
        <f>E149/D149*100</f>
        <v>14.910251051448983</v>
      </c>
      <c r="G149" s="52">
        <f>E149+918.50298</f>
        <v>1953.6918900000001</v>
      </c>
      <c r="H149" s="52">
        <f>G149/D149*100</f>
        <v>28.139826726968948</v>
      </c>
      <c r="I149" s="52">
        <f>G149+946.31792</f>
        <v>2900.00981</v>
      </c>
      <c r="J149" s="52">
        <f>I149/D149*100</f>
        <v>41.770032407674137</v>
      </c>
      <c r="K149" s="52">
        <f>I149+1887.42185</f>
        <v>4787.4316600000002</v>
      </c>
      <c r="L149" s="52">
        <f>K149/D149*100</f>
        <v>68.955344529584607</v>
      </c>
      <c r="M149" s="186"/>
    </row>
    <row r="150" spans="1:13" ht="25.5" x14ac:dyDescent="0.2">
      <c r="A150" s="175"/>
      <c r="B150" s="177"/>
      <c r="C150" s="15" t="s">
        <v>82</v>
      </c>
      <c r="D150" s="51">
        <v>0</v>
      </c>
      <c r="E150" s="63"/>
      <c r="F150" s="64"/>
      <c r="G150" s="63"/>
      <c r="H150" s="64"/>
      <c r="I150" s="63"/>
      <c r="J150" s="64"/>
      <c r="K150" s="63"/>
      <c r="L150" s="64"/>
      <c r="M150" s="186"/>
    </row>
    <row r="152" spans="1:13" ht="16.5" customHeight="1" x14ac:dyDescent="0.25">
      <c r="A152" s="148" t="s">
        <v>19</v>
      </c>
      <c r="B152" s="197"/>
      <c r="C152" s="118" t="s">
        <v>23</v>
      </c>
      <c r="D152" s="118"/>
      <c r="E152" s="107"/>
      <c r="F152" s="18"/>
    </row>
    <row r="153" spans="1:13" ht="12.75" customHeight="1" x14ac:dyDescent="0.25">
      <c r="A153" s="113"/>
      <c r="B153" s="117"/>
      <c r="C153" s="109" t="s">
        <v>96</v>
      </c>
      <c r="D153" s="9"/>
      <c r="E153" s="107"/>
      <c r="F153" s="18"/>
    </row>
    <row r="154" spans="1:13" ht="47.25" customHeight="1" x14ac:dyDescent="0.25">
      <c r="A154" s="148" t="s">
        <v>20</v>
      </c>
      <c r="B154" s="197"/>
      <c r="C154" s="118" t="s">
        <v>23</v>
      </c>
      <c r="D154" s="119"/>
      <c r="F154" s="18"/>
    </row>
    <row r="155" spans="1:13" ht="15" x14ac:dyDescent="0.2">
      <c r="A155" s="18"/>
      <c r="B155" s="18"/>
      <c r="C155" s="109" t="s">
        <v>96</v>
      </c>
      <c r="D155" s="35"/>
      <c r="E155" s="18"/>
      <c r="F155" s="18"/>
    </row>
    <row r="156" spans="1:13" ht="15.75" x14ac:dyDescent="0.25">
      <c r="A156" s="5" t="s">
        <v>93</v>
      </c>
      <c r="B156" s="18"/>
      <c r="C156" s="18"/>
      <c r="D156" s="35"/>
      <c r="E156" s="18"/>
      <c r="F156" s="18"/>
    </row>
    <row r="157" spans="1:13" ht="15.75" x14ac:dyDescent="0.25">
      <c r="A157" s="148" t="s">
        <v>92</v>
      </c>
      <c r="B157" s="148"/>
      <c r="C157" s="108" t="s">
        <v>24</v>
      </c>
      <c r="D157" s="111"/>
      <c r="E157" s="110"/>
      <c r="F157" s="18"/>
    </row>
    <row r="158" spans="1:13" ht="15.75" x14ac:dyDescent="0.25">
      <c r="A158" s="148"/>
      <c r="B158" s="148"/>
      <c r="C158" s="109" t="s">
        <v>96</v>
      </c>
      <c r="D158" s="29"/>
      <c r="E158" s="110"/>
      <c r="F158" s="18"/>
    </row>
    <row r="159" spans="1:13" ht="15.75" x14ac:dyDescent="0.25">
      <c r="A159" s="5"/>
      <c r="B159" s="5"/>
      <c r="C159" s="5"/>
      <c r="D159" s="29"/>
      <c r="E159" s="110"/>
      <c r="F159" s="18"/>
    </row>
    <row r="160" spans="1:13" ht="15.75" x14ac:dyDescent="0.25">
      <c r="A160" s="148" t="s">
        <v>94</v>
      </c>
      <c r="B160" s="148"/>
      <c r="C160" s="108" t="s">
        <v>95</v>
      </c>
      <c r="D160" s="111"/>
      <c r="E160" s="110"/>
    </row>
    <row r="161" spans="1:5" ht="15.75" x14ac:dyDescent="0.25">
      <c r="A161" s="148"/>
      <c r="B161" s="148"/>
      <c r="C161" s="109" t="s">
        <v>96</v>
      </c>
      <c r="D161" s="29"/>
      <c r="E161" s="5"/>
    </row>
  </sheetData>
  <mergeCells count="82">
    <mergeCell ref="A18:M18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9:M19"/>
    <mergeCell ref="A20:M20"/>
    <mergeCell ref="A27:M27"/>
    <mergeCell ref="A28:M28"/>
    <mergeCell ref="A30:M30"/>
    <mergeCell ref="A21:A26"/>
    <mergeCell ref="B21:B26"/>
    <mergeCell ref="M21:M26"/>
    <mergeCell ref="A31:A36"/>
    <mergeCell ref="B31:B36"/>
    <mergeCell ref="M31:M36"/>
    <mergeCell ref="A29:M29"/>
    <mergeCell ref="A60:B65"/>
    <mergeCell ref="M60:M65"/>
    <mergeCell ref="A37:M37"/>
    <mergeCell ref="A38:B43"/>
    <mergeCell ref="M38:M43"/>
    <mergeCell ref="A44:B49"/>
    <mergeCell ref="M44:M49"/>
    <mergeCell ref="A50:M50"/>
    <mergeCell ref="A58:M58"/>
    <mergeCell ref="A51:M51"/>
    <mergeCell ref="A52:A57"/>
    <mergeCell ref="B52:B57"/>
    <mergeCell ref="M52:M57"/>
    <mergeCell ref="A59:M59"/>
    <mergeCell ref="A87:M87"/>
    <mergeCell ref="A66:B71"/>
    <mergeCell ref="M66:M71"/>
    <mergeCell ref="A72:M72"/>
    <mergeCell ref="A73:M73"/>
    <mergeCell ref="A74:A79"/>
    <mergeCell ref="B74:B79"/>
    <mergeCell ref="M74:M79"/>
    <mergeCell ref="A84:M84"/>
    <mergeCell ref="A85:M85"/>
    <mergeCell ref="A80:M80"/>
    <mergeCell ref="A81:M81"/>
    <mergeCell ref="A82:M82"/>
    <mergeCell ref="A83:M83"/>
    <mergeCell ref="A86:M86"/>
    <mergeCell ref="A114:B119"/>
    <mergeCell ref="M114:M119"/>
    <mergeCell ref="A88:A93"/>
    <mergeCell ref="B88:B93"/>
    <mergeCell ref="M88:M93"/>
    <mergeCell ref="A94:M94"/>
    <mergeCell ref="A95:B100"/>
    <mergeCell ref="M95:M100"/>
    <mergeCell ref="A101:B106"/>
    <mergeCell ref="M101:M106"/>
    <mergeCell ref="A107:B112"/>
    <mergeCell ref="M107:M112"/>
    <mergeCell ref="A113:B113"/>
    <mergeCell ref="M139:M144"/>
    <mergeCell ref="A145:B150"/>
    <mergeCell ref="M145:M150"/>
    <mergeCell ref="A152:B152"/>
    <mergeCell ref="A120:B125"/>
    <mergeCell ref="M120:M125"/>
    <mergeCell ref="A126:B131"/>
    <mergeCell ref="M126:M131"/>
    <mergeCell ref="A132:B137"/>
    <mergeCell ref="M132:M137"/>
    <mergeCell ref="A154:B154"/>
    <mergeCell ref="A157:B158"/>
    <mergeCell ref="A160:B161"/>
    <mergeCell ref="A138:B138"/>
    <mergeCell ref="A139:B144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workbookViewId="0">
      <pane ySplit="2" topLeftCell="A24" activePane="bottomLeft" state="frozen"/>
      <selection pane="bottomLeft" activeCell="L66" sqref="L66"/>
    </sheetView>
  </sheetViews>
  <sheetFormatPr defaultRowHeight="12.75" x14ac:dyDescent="0.2"/>
  <cols>
    <col min="1" max="3" width="9.42578125" bestFit="1" customWidth="1"/>
    <col min="4" max="4" width="10.42578125" customWidth="1"/>
    <col min="5" max="6" width="9.42578125" bestFit="1" customWidth="1"/>
    <col min="7" max="7" width="9.5703125" bestFit="1" customWidth="1"/>
    <col min="8" max="9" width="9.42578125" bestFit="1" customWidth="1"/>
    <col min="10" max="10" width="12" customWidth="1"/>
    <col min="11" max="11" width="9.5703125" bestFit="1" customWidth="1"/>
    <col min="12" max="12" width="9.42578125" bestFit="1" customWidth="1"/>
    <col min="13" max="13" width="13.42578125" customWidth="1"/>
    <col min="14" max="14" width="10.7109375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12" t="s">
        <v>25</v>
      </c>
      <c r="B1" s="206"/>
      <c r="C1" s="207"/>
      <c r="D1" s="213" t="s">
        <v>26</v>
      </c>
      <c r="E1" s="208"/>
      <c r="F1" s="214" t="s">
        <v>27</v>
      </c>
      <c r="G1" s="209"/>
      <c r="H1" s="215" t="s">
        <v>28</v>
      </c>
      <c r="I1" s="210"/>
      <c r="J1" s="44" t="s">
        <v>106</v>
      </c>
      <c r="K1" s="216" t="s">
        <v>29</v>
      </c>
      <c r="L1" s="211"/>
      <c r="M1" s="217" t="s">
        <v>1</v>
      </c>
      <c r="N1" s="218"/>
      <c r="O1" s="219"/>
      <c r="P1" s="44" t="s">
        <v>2</v>
      </c>
      <c r="Q1" s="49" t="s">
        <v>3</v>
      </c>
      <c r="R1" s="203" t="s">
        <v>4</v>
      </c>
      <c r="S1" s="204"/>
      <c r="T1" s="204"/>
      <c r="U1" s="205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105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95">
        <v>2500</v>
      </c>
      <c r="B3" s="95">
        <v>36000</v>
      </c>
      <c r="C3" s="75"/>
      <c r="D3" s="95">
        <v>18000</v>
      </c>
      <c r="E3" s="95">
        <v>500</v>
      </c>
      <c r="F3" s="75"/>
      <c r="G3" s="95">
        <v>11292.42</v>
      </c>
      <c r="H3" s="95">
        <v>3600</v>
      </c>
      <c r="I3" s="95">
        <v>27000</v>
      </c>
      <c r="J3" s="95">
        <v>400000</v>
      </c>
      <c r="K3" s="95">
        <v>35000</v>
      </c>
      <c r="L3" s="75"/>
      <c r="M3" s="95">
        <v>84.73</v>
      </c>
      <c r="N3" s="96">
        <v>93000</v>
      </c>
      <c r="O3" s="95">
        <v>6945.33</v>
      </c>
      <c r="P3" s="95">
        <v>1020</v>
      </c>
      <c r="Q3" s="75"/>
      <c r="R3" s="95">
        <v>610.28</v>
      </c>
      <c r="S3" s="95">
        <v>23598.32</v>
      </c>
      <c r="T3" s="75"/>
      <c r="U3" s="95">
        <v>94203.51</v>
      </c>
      <c r="V3" s="75"/>
      <c r="W3" s="76"/>
    </row>
    <row r="4" spans="1:23" s="24" customFormat="1" x14ac:dyDescent="0.2">
      <c r="A4" s="75"/>
      <c r="B4" s="77"/>
      <c r="C4" s="75"/>
      <c r="D4" s="95">
        <v>12000</v>
      </c>
      <c r="E4" s="95">
        <v>1000</v>
      </c>
      <c r="F4" s="75"/>
      <c r="G4" s="75"/>
      <c r="H4" s="95">
        <v>7500</v>
      </c>
      <c r="I4" s="95">
        <v>26189</v>
      </c>
      <c r="J4" s="95">
        <v>405000</v>
      </c>
      <c r="K4" s="75"/>
      <c r="L4" s="75"/>
      <c r="M4" s="95">
        <v>317.02999999999997</v>
      </c>
      <c r="N4" s="95">
        <v>12300</v>
      </c>
      <c r="O4" s="95">
        <v>9200</v>
      </c>
      <c r="P4" s="95">
        <v>20.58</v>
      </c>
      <c r="Q4" s="75"/>
      <c r="R4" s="95">
        <v>610.28</v>
      </c>
      <c r="S4" s="95">
        <v>3000</v>
      </c>
      <c r="T4" s="75"/>
      <c r="U4" s="95">
        <v>94735.35</v>
      </c>
      <c r="V4" s="75"/>
      <c r="W4" s="76"/>
    </row>
    <row r="5" spans="1:23" s="24" customFormat="1" x14ac:dyDescent="0.2">
      <c r="A5" s="75"/>
      <c r="B5" s="75"/>
      <c r="C5" s="75"/>
      <c r="D5" s="96">
        <v>500</v>
      </c>
      <c r="E5" s="75"/>
      <c r="F5" s="75"/>
      <c r="G5" s="75"/>
      <c r="H5" s="75"/>
      <c r="I5" s="95">
        <v>12427</v>
      </c>
      <c r="J5" s="95">
        <v>550000</v>
      </c>
      <c r="K5" s="75"/>
      <c r="L5" s="75"/>
      <c r="M5" s="95">
        <v>9021.82</v>
      </c>
      <c r="N5" s="95">
        <v>34999.949999999997</v>
      </c>
      <c r="O5" s="96">
        <v>73000</v>
      </c>
      <c r="P5" s="96">
        <v>1100.52</v>
      </c>
      <c r="Q5" s="75"/>
      <c r="R5" s="98">
        <v>2217.5</v>
      </c>
      <c r="S5" s="95">
        <v>217900</v>
      </c>
      <c r="T5" s="75"/>
      <c r="U5" s="95">
        <v>94203.51</v>
      </c>
      <c r="V5" s="75"/>
      <c r="W5" s="76"/>
    </row>
    <row r="6" spans="1:23" s="24" customFormat="1" x14ac:dyDescent="0.2">
      <c r="A6" s="75"/>
      <c r="B6" s="75"/>
      <c r="C6" s="75"/>
      <c r="D6" s="95">
        <v>15000</v>
      </c>
      <c r="E6" s="75"/>
      <c r="F6" s="75"/>
      <c r="G6" s="75"/>
      <c r="H6" s="75"/>
      <c r="I6" s="75"/>
      <c r="J6" s="95">
        <v>476000</v>
      </c>
      <c r="K6" s="75"/>
      <c r="L6" s="75"/>
      <c r="M6" s="95">
        <v>756.02</v>
      </c>
      <c r="N6" s="95">
        <v>20000</v>
      </c>
      <c r="O6" s="95">
        <v>9200</v>
      </c>
      <c r="P6" s="97">
        <v>1020</v>
      </c>
      <c r="Q6" s="75"/>
      <c r="R6" s="98">
        <v>184.28</v>
      </c>
      <c r="S6" s="95">
        <v>4400</v>
      </c>
      <c r="T6" s="75"/>
      <c r="U6" s="95">
        <v>94203.51</v>
      </c>
      <c r="V6" s="75"/>
      <c r="W6" s="76"/>
    </row>
    <row r="7" spans="1:23" s="24" customFormat="1" x14ac:dyDescent="0.2">
      <c r="A7" s="75"/>
      <c r="B7" s="75"/>
      <c r="C7" s="75"/>
      <c r="D7" s="95">
        <v>12000</v>
      </c>
      <c r="E7" s="75"/>
      <c r="F7" s="75"/>
      <c r="G7" s="75"/>
      <c r="H7" s="75"/>
      <c r="I7" s="75"/>
      <c r="J7" s="95">
        <v>205000</v>
      </c>
      <c r="K7" s="75"/>
      <c r="L7" s="75"/>
      <c r="M7" s="95">
        <v>19947.36</v>
      </c>
      <c r="N7" s="75"/>
      <c r="O7" s="95">
        <v>6945.33</v>
      </c>
      <c r="P7" s="97">
        <v>35.28</v>
      </c>
      <c r="Q7" s="75"/>
      <c r="R7" s="98">
        <v>610.28</v>
      </c>
      <c r="S7" s="95">
        <v>3450</v>
      </c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95">
        <v>10000</v>
      </c>
      <c r="E8" s="75"/>
      <c r="F8" s="75"/>
      <c r="G8" s="75"/>
      <c r="H8" s="75"/>
      <c r="I8" s="75"/>
      <c r="J8" s="95">
        <v>205000</v>
      </c>
      <c r="K8" s="75"/>
      <c r="L8" s="75"/>
      <c r="M8" s="95">
        <v>31642.45</v>
      </c>
      <c r="N8" s="75"/>
      <c r="O8" s="95">
        <v>6945.33</v>
      </c>
      <c r="P8" s="97">
        <v>1020</v>
      </c>
      <c r="Q8" s="75"/>
      <c r="R8" s="95">
        <v>610.28</v>
      </c>
      <c r="S8" s="95">
        <v>26220</v>
      </c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95">
        <v>345000</v>
      </c>
      <c r="K9" s="75"/>
      <c r="L9" s="75"/>
      <c r="M9" s="95">
        <v>1552.79</v>
      </c>
      <c r="N9" s="75"/>
      <c r="O9" s="95">
        <v>9200</v>
      </c>
      <c r="P9" s="97">
        <v>1020</v>
      </c>
      <c r="Q9" s="75"/>
      <c r="R9" s="95">
        <v>5863.18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95">
        <v>405000</v>
      </c>
      <c r="K10" s="75"/>
      <c r="L10" s="75"/>
      <c r="M10" s="95">
        <v>2055.16</v>
      </c>
      <c r="N10" s="75"/>
      <c r="O10" s="95">
        <v>9200</v>
      </c>
      <c r="P10" s="97">
        <v>1020</v>
      </c>
      <c r="Q10" s="75"/>
      <c r="R10" s="96">
        <v>5863.18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5">
        <v>12647.15</v>
      </c>
      <c r="N11" s="75"/>
      <c r="O11" s="95">
        <v>6935.59</v>
      </c>
      <c r="P11" s="97">
        <v>5.88</v>
      </c>
      <c r="Q11" s="75"/>
      <c r="R11" s="95">
        <v>4757.26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5">
        <v>36441.620000000003</v>
      </c>
      <c r="N12" s="75"/>
      <c r="O12" s="75"/>
      <c r="P12" s="78"/>
      <c r="Q12" s="75"/>
      <c r="R12" s="95">
        <v>5980.43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5">
        <v>27332.799999999999</v>
      </c>
      <c r="N13" s="75"/>
      <c r="O13" s="75"/>
      <c r="P13" s="78"/>
      <c r="Q13" s="75"/>
      <c r="R13" s="95">
        <v>2808.17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5">
        <v>19000.939999999999</v>
      </c>
      <c r="N14" s="75"/>
      <c r="O14" s="75"/>
      <c r="P14" s="78"/>
      <c r="Q14" s="75"/>
      <c r="R14" s="95">
        <v>5196.3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5">
        <v>6101.84</v>
      </c>
      <c r="N15" s="75"/>
      <c r="O15" s="75"/>
      <c r="P15" s="76"/>
      <c r="Q15" s="75"/>
      <c r="R15" s="95">
        <v>2535.92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5">
        <v>3050.92</v>
      </c>
      <c r="N16" s="75"/>
      <c r="O16" s="75"/>
      <c r="P16" s="75"/>
      <c r="Q16" s="75"/>
      <c r="R16" s="95">
        <v>1786.72</v>
      </c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5">
        <v>5377.85</v>
      </c>
      <c r="N17" s="75"/>
      <c r="O17" s="75"/>
      <c r="P17" s="75"/>
      <c r="Q17" s="75"/>
      <c r="R17" s="95">
        <v>22370.31</v>
      </c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5">
        <v>3195.19</v>
      </c>
      <c r="N18" s="75"/>
      <c r="O18" s="75"/>
      <c r="P18" s="75"/>
      <c r="Q18" s="75"/>
      <c r="R18" s="95">
        <v>167.05</v>
      </c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5">
        <v>12647.15</v>
      </c>
      <c r="N19" s="75"/>
      <c r="O19" s="75"/>
      <c r="P19" s="75"/>
      <c r="Q19" s="75"/>
      <c r="R19" s="95">
        <v>3158.04</v>
      </c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5">
        <v>2706.84</v>
      </c>
      <c r="N20" s="75"/>
      <c r="O20" s="75"/>
      <c r="P20" s="75"/>
      <c r="Q20" s="75"/>
      <c r="R20" s="95">
        <v>51682.66</v>
      </c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5">
        <v>4315.84</v>
      </c>
      <c r="N21" s="75"/>
      <c r="O21" s="75"/>
      <c r="P21" s="75"/>
      <c r="Q21" s="75"/>
      <c r="R21" s="95">
        <v>203383.73</v>
      </c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5">
        <v>37542.699999999997</v>
      </c>
      <c r="N22" s="75"/>
      <c r="O22" s="75"/>
      <c r="P22" s="75"/>
      <c r="Q22" s="75"/>
      <c r="R22" s="98">
        <v>229120.1</v>
      </c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5">
        <v>25303.07</v>
      </c>
      <c r="N23" s="75"/>
      <c r="O23" s="75"/>
      <c r="P23" s="75"/>
      <c r="Q23" s="75"/>
      <c r="R23" s="98">
        <v>60641.43</v>
      </c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5">
        <v>636.41</v>
      </c>
      <c r="N24" s="75"/>
      <c r="O24" s="75"/>
      <c r="P24" s="75"/>
      <c r="Q24" s="75"/>
      <c r="R24" s="98">
        <v>610.28</v>
      </c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5">
        <v>14628.16</v>
      </c>
      <c r="N25" s="75"/>
      <c r="O25" s="75"/>
      <c r="P25" s="75"/>
      <c r="Q25" s="75"/>
      <c r="R25" s="98">
        <v>5975.79</v>
      </c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5">
        <v>266.88</v>
      </c>
      <c r="N26" s="75"/>
      <c r="O26" s="75"/>
      <c r="P26" s="75"/>
      <c r="Q26" s="75"/>
      <c r="R26" s="96">
        <v>5978.11</v>
      </c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5">
        <v>84.73</v>
      </c>
      <c r="N27" s="75"/>
      <c r="O27" s="75"/>
      <c r="P27" s="75"/>
      <c r="Q27" s="75"/>
      <c r="R27" s="99">
        <v>4760.59</v>
      </c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5">
        <v>35534.76</v>
      </c>
      <c r="N28" s="75"/>
      <c r="O28" s="75"/>
      <c r="P28" s="75"/>
      <c r="Q28" s="75"/>
      <c r="R28" s="99">
        <v>4763.92</v>
      </c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5">
        <v>39499.96</v>
      </c>
      <c r="N29" s="75"/>
      <c r="O29" s="75"/>
      <c r="P29" s="75"/>
      <c r="Q29" s="75"/>
      <c r="R29" s="99">
        <v>2849.73</v>
      </c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5">
        <v>29619.759999999998</v>
      </c>
      <c r="N30" s="75"/>
      <c r="O30" s="75"/>
      <c r="P30" s="75"/>
      <c r="Q30" s="75"/>
      <c r="R30" s="99">
        <v>3393</v>
      </c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5">
        <v>4</v>
      </c>
      <c r="N31" s="75"/>
      <c r="O31" s="75"/>
      <c r="P31" s="75"/>
      <c r="Q31" s="75"/>
      <c r="R31" s="99">
        <v>238157.95</v>
      </c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5">
        <v>52759.68</v>
      </c>
      <c r="N32" s="75"/>
      <c r="O32" s="75"/>
      <c r="P32" s="75"/>
      <c r="Q32" s="75"/>
      <c r="R32" s="99">
        <v>100.11</v>
      </c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5">
        <v>69810.490000000005</v>
      </c>
      <c r="N33" s="75"/>
      <c r="O33" s="75"/>
      <c r="P33" s="75"/>
      <c r="Q33" s="75"/>
      <c r="R33" s="99">
        <v>1830.8</v>
      </c>
      <c r="S33" s="75"/>
      <c r="T33" s="75"/>
      <c r="U33" s="75"/>
      <c r="V33" s="75"/>
      <c r="W33" s="76"/>
    </row>
    <row r="34" spans="1:23" s="24" customForma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95">
        <v>7015.66</v>
      </c>
      <c r="N34" s="75"/>
      <c r="O34" s="75"/>
      <c r="P34" s="75"/>
      <c r="Q34" s="75"/>
      <c r="R34" s="99">
        <v>62881.29</v>
      </c>
      <c r="S34" s="75"/>
      <c r="T34" s="75"/>
      <c r="U34" s="75"/>
      <c r="V34" s="75"/>
      <c r="W34" s="76"/>
    </row>
    <row r="35" spans="1:23" s="24" customForma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95">
        <v>5545.43</v>
      </c>
      <c r="N35" s="75"/>
      <c r="O35" s="75"/>
      <c r="P35" s="75"/>
      <c r="Q35" s="75"/>
      <c r="R35" s="99">
        <v>193.58</v>
      </c>
      <c r="S35" s="75"/>
      <c r="T35" s="75"/>
      <c r="U35" s="75"/>
      <c r="V35" s="75"/>
      <c r="W35" s="76"/>
    </row>
    <row r="36" spans="1:23" s="24" customForma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95">
        <v>12453.92</v>
      </c>
      <c r="N36" s="75"/>
      <c r="O36" s="75"/>
      <c r="P36" s="75"/>
      <c r="Q36" s="75"/>
      <c r="R36" s="99">
        <v>3160.97</v>
      </c>
      <c r="S36" s="75"/>
      <c r="T36" s="75"/>
      <c r="U36" s="75"/>
      <c r="V36" s="75"/>
      <c r="W36" s="76"/>
    </row>
    <row r="37" spans="1:23" s="24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5">
        <v>10634.92</v>
      </c>
      <c r="N37" s="75"/>
      <c r="O37" s="75"/>
      <c r="P37" s="75"/>
      <c r="Q37" s="75"/>
      <c r="R37" s="99">
        <v>20360.27</v>
      </c>
      <c r="S37" s="75"/>
      <c r="T37" s="75"/>
      <c r="U37" s="75"/>
      <c r="V37" s="75"/>
      <c r="W37" s="76"/>
    </row>
    <row r="38" spans="1:23" s="24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95">
        <v>516.92999999999995</v>
      </c>
      <c r="N38" s="75"/>
      <c r="O38" s="75"/>
      <c r="P38" s="75"/>
      <c r="Q38" s="75"/>
      <c r="R38" s="99">
        <v>13331.24</v>
      </c>
      <c r="S38" s="75"/>
      <c r="T38" s="75"/>
      <c r="U38" s="75"/>
      <c r="V38" s="75"/>
      <c r="W38" s="76"/>
    </row>
    <row r="39" spans="1:23" s="24" customForma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95">
        <v>313.32</v>
      </c>
      <c r="N39" s="75"/>
      <c r="O39" s="75"/>
      <c r="P39" s="75"/>
      <c r="Q39" s="75"/>
      <c r="R39" s="99">
        <v>5722.27</v>
      </c>
      <c r="S39" s="75"/>
      <c r="T39" s="75"/>
      <c r="U39" s="75"/>
      <c r="V39" s="75"/>
      <c r="W39" s="76"/>
    </row>
    <row r="40" spans="1:23" s="24" customForma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95">
        <v>747.18</v>
      </c>
      <c r="N40" s="75"/>
      <c r="O40" s="75"/>
      <c r="P40" s="75"/>
      <c r="Q40" s="75"/>
      <c r="R40" s="99">
        <v>5357.31</v>
      </c>
      <c r="S40" s="75"/>
      <c r="T40" s="75"/>
      <c r="U40" s="75"/>
      <c r="V40" s="75"/>
      <c r="W40" s="76"/>
    </row>
    <row r="41" spans="1:23" s="24" customForma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95">
        <v>84.73</v>
      </c>
      <c r="N41" s="75"/>
      <c r="O41" s="75"/>
      <c r="P41" s="75"/>
      <c r="Q41" s="75"/>
      <c r="R41" s="79"/>
      <c r="S41" s="75"/>
      <c r="T41" s="75"/>
      <c r="U41" s="75"/>
      <c r="V41" s="75"/>
      <c r="W41" s="76"/>
    </row>
    <row r="42" spans="1:23" s="24" customForma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95">
        <v>29285.11</v>
      </c>
      <c r="N42" s="75"/>
      <c r="O42" s="75"/>
      <c r="P42" s="75"/>
      <c r="Q42" s="75"/>
      <c r="R42" s="79"/>
      <c r="S42" s="75"/>
      <c r="T42" s="75"/>
      <c r="U42" s="75"/>
      <c r="V42" s="75"/>
      <c r="W42" s="76"/>
    </row>
    <row r="43" spans="1:23" s="24" customForma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95">
        <v>41318</v>
      </c>
      <c r="N43" s="75"/>
      <c r="O43" s="75"/>
      <c r="P43" s="75"/>
      <c r="Q43" s="75"/>
      <c r="R43" s="79"/>
      <c r="S43" s="75"/>
      <c r="T43" s="75"/>
      <c r="U43" s="75"/>
      <c r="V43" s="75"/>
      <c r="W43" s="76"/>
    </row>
    <row r="44" spans="1:23" s="24" customForma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95">
        <v>30988.46</v>
      </c>
      <c r="N44" s="75"/>
      <c r="O44" s="75"/>
      <c r="P44" s="75"/>
      <c r="Q44" s="75"/>
      <c r="R44" s="79"/>
      <c r="S44" s="75"/>
      <c r="T44" s="75"/>
      <c r="U44" s="75"/>
      <c r="V44" s="75"/>
      <c r="W44" s="76"/>
    </row>
    <row r="45" spans="1:23" s="24" customForma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95">
        <v>313.32</v>
      </c>
      <c r="N45" s="75"/>
      <c r="O45" s="75"/>
      <c r="P45" s="75"/>
      <c r="Q45" s="75"/>
      <c r="R45" s="79"/>
      <c r="S45" s="75"/>
      <c r="T45" s="75"/>
      <c r="U45" s="75"/>
      <c r="V45" s="75"/>
      <c r="W45" s="76"/>
    </row>
    <row r="46" spans="1:23" s="24" customForma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95">
        <v>52759.68</v>
      </c>
      <c r="N46" s="75"/>
      <c r="O46" s="75"/>
      <c r="P46" s="75"/>
      <c r="Q46" s="75"/>
      <c r="R46" s="79"/>
      <c r="S46" s="75"/>
      <c r="T46" s="75"/>
      <c r="U46" s="75"/>
      <c r="V46" s="75"/>
      <c r="W46" s="76"/>
    </row>
    <row r="47" spans="1:23" s="24" customForma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95">
        <v>69810.490000000005</v>
      </c>
      <c r="N47" s="75"/>
      <c r="O47" s="75"/>
      <c r="P47" s="75"/>
      <c r="Q47" s="75"/>
      <c r="R47" s="79"/>
      <c r="S47" s="75"/>
      <c r="T47" s="75"/>
      <c r="U47" s="75"/>
      <c r="V47" s="75"/>
      <c r="W47" s="76"/>
    </row>
    <row r="48" spans="1:23" s="24" customForma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95">
        <v>5545.43</v>
      </c>
      <c r="N48" s="75"/>
      <c r="O48" s="75"/>
      <c r="P48" s="75"/>
      <c r="Q48" s="75"/>
      <c r="R48" s="79"/>
      <c r="S48" s="75"/>
      <c r="T48" s="75"/>
      <c r="U48" s="75"/>
      <c r="V48" s="75"/>
      <c r="W48" s="76"/>
    </row>
    <row r="49" spans="1:23" s="24" customForma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95">
        <v>12453.92</v>
      </c>
      <c r="N49" s="75"/>
      <c r="O49" s="75"/>
      <c r="P49" s="75"/>
      <c r="Q49" s="75"/>
      <c r="R49" s="79"/>
      <c r="S49" s="75"/>
      <c r="T49" s="75"/>
      <c r="U49" s="75"/>
      <c r="V49" s="75"/>
      <c r="W49" s="76"/>
    </row>
    <row r="50" spans="1:23" s="24" customForma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95">
        <v>10634.92</v>
      </c>
      <c r="N50" s="75"/>
      <c r="O50" s="75"/>
      <c r="P50" s="75"/>
      <c r="Q50" s="75"/>
      <c r="R50" s="79"/>
      <c r="S50" s="75"/>
      <c r="T50" s="75"/>
      <c r="U50" s="75"/>
      <c r="V50" s="75"/>
      <c r="W50" s="76"/>
    </row>
    <row r="51" spans="1:23" s="24" customForma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95">
        <v>516.92999999999995</v>
      </c>
      <c r="N51" s="75"/>
      <c r="O51" s="75"/>
      <c r="P51" s="75"/>
      <c r="Q51" s="75"/>
      <c r="R51" s="79"/>
      <c r="S51" s="75"/>
      <c r="T51" s="75"/>
      <c r="U51" s="75"/>
      <c r="V51" s="75"/>
      <c r="W51" s="76"/>
    </row>
    <row r="52" spans="1:23" s="24" customForma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95">
        <v>747.18</v>
      </c>
      <c r="N52" s="75"/>
      <c r="O52" s="75"/>
      <c r="P52" s="75"/>
      <c r="Q52" s="75"/>
      <c r="R52" s="79"/>
      <c r="S52" s="75"/>
      <c r="T52" s="75"/>
      <c r="U52" s="75"/>
      <c r="V52" s="75"/>
      <c r="W52" s="76"/>
    </row>
    <row r="53" spans="1:23" s="24" customForma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95">
        <v>84.73</v>
      </c>
      <c r="N53" s="75"/>
      <c r="O53" s="75"/>
      <c r="P53" s="75"/>
      <c r="Q53" s="75"/>
      <c r="R53" s="79"/>
      <c r="S53" s="75"/>
      <c r="T53" s="75"/>
      <c r="U53" s="75"/>
      <c r="V53" s="75"/>
      <c r="W53" s="76"/>
    </row>
    <row r="54" spans="1:23" s="24" customForma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95">
        <v>3050.92</v>
      </c>
      <c r="N54" s="75"/>
      <c r="O54" s="75"/>
      <c r="P54" s="75"/>
      <c r="Q54" s="75"/>
      <c r="R54" s="79"/>
      <c r="S54" s="75"/>
      <c r="T54" s="75"/>
      <c r="U54" s="75"/>
      <c r="V54" s="75"/>
      <c r="W54" s="76"/>
    </row>
    <row r="55" spans="1:23" s="24" customForma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95">
        <v>3050.92</v>
      </c>
      <c r="N55" s="75"/>
      <c r="O55" s="75"/>
      <c r="P55" s="75"/>
      <c r="Q55" s="75"/>
      <c r="R55" s="79"/>
      <c r="S55" s="75"/>
      <c r="T55" s="75"/>
      <c r="U55" s="75"/>
      <c r="V55" s="75"/>
      <c r="W55" s="76"/>
    </row>
    <row r="56" spans="1:23" s="24" customForma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95">
        <v>7015.66</v>
      </c>
      <c r="N56" s="75"/>
      <c r="O56" s="75"/>
      <c r="P56" s="75"/>
      <c r="Q56" s="75"/>
      <c r="R56" s="79"/>
      <c r="S56" s="75"/>
      <c r="T56" s="75"/>
      <c r="U56" s="75"/>
      <c r="V56" s="75"/>
      <c r="W56" s="76"/>
    </row>
    <row r="57" spans="1:23" s="24" customFormat="1" x14ac:dyDescent="0.2">
      <c r="A57" s="80">
        <f>SUM(A3:A56)</f>
        <v>2500</v>
      </c>
      <c r="B57" s="80">
        <f t="shared" ref="B57:V57" si="0">SUM(B3:B56)</f>
        <v>36000</v>
      </c>
      <c r="C57" s="80">
        <f t="shared" si="0"/>
        <v>0</v>
      </c>
      <c r="D57" s="81">
        <f t="shared" si="0"/>
        <v>67500</v>
      </c>
      <c r="E57" s="81">
        <f t="shared" si="0"/>
        <v>1500</v>
      </c>
      <c r="F57" s="82">
        <f t="shared" si="0"/>
        <v>0</v>
      </c>
      <c r="G57" s="82">
        <f t="shared" si="0"/>
        <v>11292.42</v>
      </c>
      <c r="H57" s="83">
        <f t="shared" si="0"/>
        <v>11100</v>
      </c>
      <c r="I57" s="83">
        <f t="shared" si="0"/>
        <v>65616</v>
      </c>
      <c r="J57" s="86">
        <f t="shared" si="0"/>
        <v>2991000</v>
      </c>
      <c r="K57" s="84">
        <f t="shared" si="0"/>
        <v>35000</v>
      </c>
      <c r="L57" s="84">
        <f t="shared" si="0"/>
        <v>0</v>
      </c>
      <c r="M57" s="85">
        <f t="shared" si="0"/>
        <v>808773.86000000034</v>
      </c>
      <c r="N57" s="85">
        <f t="shared" si="0"/>
        <v>160299.95000000001</v>
      </c>
      <c r="O57" s="85">
        <f t="shared" si="0"/>
        <v>137571.58000000002</v>
      </c>
      <c r="P57" s="86">
        <f t="shared" si="0"/>
        <v>6262.26</v>
      </c>
      <c r="Q57" s="87">
        <f t="shared" si="0"/>
        <v>0</v>
      </c>
      <c r="R57" s="88">
        <f t="shared" si="0"/>
        <v>989584.59000000032</v>
      </c>
      <c r="S57" s="88">
        <f t="shared" si="0"/>
        <v>278568.32000000001</v>
      </c>
      <c r="T57" s="88">
        <f t="shared" si="0"/>
        <v>0</v>
      </c>
      <c r="U57" s="88">
        <f t="shared" si="0"/>
        <v>377345.88</v>
      </c>
      <c r="V57" s="89">
        <f t="shared" si="0"/>
        <v>0</v>
      </c>
      <c r="W57" s="90">
        <f>SUM(A57:V57)</f>
        <v>5979914.8600000003</v>
      </c>
    </row>
    <row r="58" spans="1:23" x14ac:dyDescent="0.2">
      <c r="A58" s="231">
        <f>A57+B57+C57</f>
        <v>38500</v>
      </c>
      <c r="B58" s="232"/>
      <c r="C58" s="233"/>
      <c r="D58" s="234">
        <f>D57+E57</f>
        <v>69000</v>
      </c>
      <c r="E58" s="235"/>
      <c r="F58" s="236">
        <f>F57+G57</f>
        <v>11292.42</v>
      </c>
      <c r="G58" s="237"/>
      <c r="H58" s="238">
        <f>H57+I57</f>
        <v>76716</v>
      </c>
      <c r="I58" s="239"/>
      <c r="J58" s="120">
        <f>J57</f>
        <v>2991000</v>
      </c>
      <c r="K58" s="240">
        <f>K57+L57</f>
        <v>35000</v>
      </c>
      <c r="L58" s="241"/>
      <c r="M58" s="242">
        <f>M57+N57+O57</f>
        <v>1106645.3900000004</v>
      </c>
      <c r="N58" s="242"/>
      <c r="O58" s="242"/>
      <c r="P58" s="91">
        <f>P57</f>
        <v>6262.26</v>
      </c>
      <c r="Q58" s="92">
        <f>Q57</f>
        <v>0</v>
      </c>
      <c r="R58" s="243">
        <f>R57+S57+T57+U57</f>
        <v>1645498.7900000005</v>
      </c>
      <c r="S58" s="244"/>
      <c r="T58" s="244"/>
      <c r="U58" s="245"/>
      <c r="V58" s="93">
        <f>V57</f>
        <v>0</v>
      </c>
      <c r="W58" s="90">
        <f>A58+D58+F58+H58+K58+M58+P58+R58+V58+Q58+J58</f>
        <v>5979914.8600000013</v>
      </c>
    </row>
    <row r="59" spans="1:23" x14ac:dyDescent="0.2">
      <c r="A59" s="228">
        <f>A58+D58+F58+H58</f>
        <v>195508.41999999998</v>
      </c>
      <c r="B59" s="224"/>
      <c r="C59" s="224"/>
      <c r="D59" s="224"/>
      <c r="E59" s="224"/>
      <c r="F59" s="224"/>
      <c r="G59" s="224"/>
      <c r="H59" s="224"/>
      <c r="I59" s="224"/>
      <c r="J59" s="94">
        <f>J58</f>
        <v>2991000</v>
      </c>
      <c r="K59" s="228">
        <f>K58</f>
        <v>35000</v>
      </c>
      <c r="L59" s="230"/>
      <c r="M59" s="228">
        <f>M58+P58+Q58+R58</f>
        <v>2758406.4400000009</v>
      </c>
      <c r="N59" s="229"/>
      <c r="O59" s="229"/>
      <c r="P59" s="229"/>
      <c r="Q59" s="229"/>
      <c r="R59" s="229"/>
      <c r="S59" s="229"/>
      <c r="T59" s="229"/>
      <c r="U59" s="230"/>
      <c r="V59" s="94">
        <f>V58</f>
        <v>0</v>
      </c>
      <c r="W59" s="90">
        <f>A59+J59+K59+M59+V59</f>
        <v>5979914.8600000013</v>
      </c>
    </row>
    <row r="61" spans="1:23" x14ac:dyDescent="0.2">
      <c r="C61" s="121" t="s">
        <v>107</v>
      </c>
      <c r="D61" s="100">
        <f>A59-G57-I57</f>
        <v>118599.99999999997</v>
      </c>
      <c r="P61" s="121" t="s">
        <v>107</v>
      </c>
      <c r="Q61" s="100">
        <f>M59-Q58-R57-T57</f>
        <v>1768821.8500000006</v>
      </c>
      <c r="R61" s="121" t="s">
        <v>109</v>
      </c>
      <c r="S61" s="121" t="s">
        <v>107</v>
      </c>
      <c r="T61" s="100">
        <f>D61+Q61</f>
        <v>1887421.8500000006</v>
      </c>
      <c r="W61" s="100"/>
    </row>
    <row r="63" spans="1:23" x14ac:dyDescent="0.2">
      <c r="C63" s="121" t="s">
        <v>108</v>
      </c>
      <c r="D63" s="100">
        <f>A59-D61</f>
        <v>76908.420000000013</v>
      </c>
      <c r="P63" s="121" t="s">
        <v>108</v>
      </c>
      <c r="Q63" s="100">
        <f>M59-Q61</f>
        <v>989584.59000000032</v>
      </c>
      <c r="S63" s="122" t="s">
        <v>108</v>
      </c>
      <c r="T63" s="100">
        <f>D63+J59+K59+Q63</f>
        <v>4092493.0100000002</v>
      </c>
    </row>
    <row r="65" spans="20:20" x14ac:dyDescent="0.2">
      <c r="T65" s="100">
        <f>T61+T63</f>
        <v>5979914.8600000013</v>
      </c>
    </row>
  </sheetData>
  <mergeCells count="17">
    <mergeCell ref="D1:E1"/>
    <mergeCell ref="F1:G1"/>
    <mergeCell ref="H1:I1"/>
    <mergeCell ref="K1:L1"/>
    <mergeCell ref="M1:O1"/>
    <mergeCell ref="A59:I59"/>
    <mergeCell ref="K59:L59"/>
    <mergeCell ref="M59:U59"/>
    <mergeCell ref="R1:U1"/>
    <mergeCell ref="A58:C58"/>
    <mergeCell ref="D58:E58"/>
    <mergeCell ref="F58:G58"/>
    <mergeCell ref="H58:I58"/>
    <mergeCell ref="K58:L58"/>
    <mergeCell ref="M58:O58"/>
    <mergeCell ref="R58:U58"/>
    <mergeCell ref="A1:C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view="pageBreakPreview" topLeftCell="A136" zoomScale="110" zoomScaleSheetLayoutView="110" workbookViewId="0">
      <selection activeCell="K150" sqref="K150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2"/>
      <c r="D1" s="25" t="s">
        <v>67</v>
      </c>
      <c r="E1" s="101" t="s">
        <v>68</v>
      </c>
      <c r="F1" s="4"/>
      <c r="G1" s="19"/>
    </row>
    <row r="2" spans="1:32" ht="15.75" x14ac:dyDescent="0.25">
      <c r="B2" s="2"/>
      <c r="D2" s="26" t="s">
        <v>69</v>
      </c>
      <c r="E2" s="4"/>
      <c r="F2" s="4"/>
      <c r="G2" s="19"/>
    </row>
    <row r="3" spans="1:32" ht="15.75" x14ac:dyDescent="0.25">
      <c r="B3" s="2"/>
      <c r="C3" s="17" t="s">
        <v>61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116</v>
      </c>
      <c r="E6" s="4"/>
      <c r="F6" s="4"/>
      <c r="G6" s="19"/>
    </row>
    <row r="7" spans="1:32" ht="15.75" x14ac:dyDescent="0.25">
      <c r="B7" s="5"/>
      <c r="D7" s="31"/>
      <c r="E7" s="102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48" t="s">
        <v>104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36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72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71</v>
      </c>
    </row>
    <row r="14" spans="1:32" ht="22.5" customHeight="1" x14ac:dyDescent="0.2">
      <c r="A14" s="151" t="s">
        <v>7</v>
      </c>
      <c r="B14" s="151" t="s">
        <v>73</v>
      </c>
      <c r="C14" s="151" t="s">
        <v>8</v>
      </c>
      <c r="D14" s="152" t="s">
        <v>74</v>
      </c>
      <c r="E14" s="153"/>
      <c r="F14" s="258"/>
      <c r="G14" s="258"/>
      <c r="H14" s="258"/>
      <c r="I14" s="258"/>
      <c r="J14" s="258"/>
      <c r="K14" s="258"/>
      <c r="L14" s="258"/>
      <c r="M14" s="160" t="s">
        <v>79</v>
      </c>
    </row>
    <row r="15" spans="1:32" ht="16.5" customHeight="1" x14ac:dyDescent="0.2">
      <c r="A15" s="151"/>
      <c r="B15" s="151"/>
      <c r="C15" s="151"/>
      <c r="D15" s="152"/>
      <c r="E15" s="256" t="s">
        <v>75</v>
      </c>
      <c r="F15" s="220"/>
      <c r="G15" s="256" t="s">
        <v>76</v>
      </c>
      <c r="H15" s="220"/>
      <c r="I15" s="256" t="s">
        <v>77</v>
      </c>
      <c r="J15" s="220"/>
      <c r="K15" s="256" t="s">
        <v>78</v>
      </c>
      <c r="L15" s="220"/>
      <c r="M15" s="160"/>
    </row>
    <row r="16" spans="1:32" ht="63" customHeight="1" x14ac:dyDescent="0.2">
      <c r="A16" s="151"/>
      <c r="B16" s="151"/>
      <c r="C16" s="151"/>
      <c r="D16" s="152"/>
      <c r="E16" s="131" t="s">
        <v>10</v>
      </c>
      <c r="F16" s="131" t="s">
        <v>11</v>
      </c>
      <c r="G16" s="131" t="s">
        <v>10</v>
      </c>
      <c r="H16" s="131" t="s">
        <v>11</v>
      </c>
      <c r="I16" s="131" t="s">
        <v>10</v>
      </c>
      <c r="J16" s="131" t="s">
        <v>11</v>
      </c>
      <c r="K16" s="131" t="s">
        <v>10</v>
      </c>
      <c r="L16" s="131" t="s">
        <v>11</v>
      </c>
      <c r="M16" s="160"/>
    </row>
    <row r="17" spans="1:13" ht="12.75" customHeight="1" x14ac:dyDescent="0.2">
      <c r="A17" s="131">
        <v>1</v>
      </c>
      <c r="B17" s="131">
        <v>2</v>
      </c>
      <c r="C17" s="131">
        <v>3</v>
      </c>
      <c r="D17" s="132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31">
        <v>11</v>
      </c>
      <c r="L17" s="131">
        <v>12</v>
      </c>
      <c r="M17" s="133">
        <v>13</v>
      </c>
    </row>
    <row r="18" spans="1:13" ht="12.75" customHeight="1" x14ac:dyDescent="0.2">
      <c r="A18" s="161" t="s">
        <v>21</v>
      </c>
      <c r="B18" s="162"/>
      <c r="C18" s="162"/>
      <c r="D18" s="162"/>
      <c r="E18" s="163"/>
      <c r="F18" s="163"/>
      <c r="G18" s="163"/>
      <c r="H18" s="163"/>
      <c r="I18" s="163"/>
      <c r="J18" s="163"/>
      <c r="K18" s="163"/>
      <c r="L18" s="163"/>
      <c r="M18" s="164"/>
    </row>
    <row r="19" spans="1:13" ht="12.75" customHeight="1" x14ac:dyDescent="0.2">
      <c r="A19" s="161" t="s">
        <v>32</v>
      </c>
      <c r="B19" s="162"/>
      <c r="C19" s="162"/>
      <c r="D19" s="162"/>
      <c r="E19" s="163"/>
      <c r="F19" s="163"/>
      <c r="G19" s="163"/>
      <c r="H19" s="163"/>
      <c r="I19" s="163"/>
      <c r="J19" s="163"/>
      <c r="K19" s="163"/>
      <c r="L19" s="163"/>
      <c r="M19" s="164"/>
    </row>
    <row r="20" spans="1:13" ht="12.75" customHeight="1" x14ac:dyDescent="0.2">
      <c r="A20" s="161" t="s">
        <v>31</v>
      </c>
      <c r="B20" s="162"/>
      <c r="C20" s="162"/>
      <c r="D20" s="162"/>
      <c r="E20" s="163"/>
      <c r="F20" s="163"/>
      <c r="G20" s="163"/>
      <c r="H20" s="163"/>
      <c r="I20" s="163"/>
      <c r="J20" s="163"/>
      <c r="K20" s="163"/>
      <c r="L20" s="163"/>
      <c r="M20" s="164"/>
    </row>
    <row r="21" spans="1:13" ht="12.75" customHeight="1" x14ac:dyDescent="0.2">
      <c r="A21" s="154" t="s">
        <v>12</v>
      </c>
      <c r="B21" s="156" t="s">
        <v>36</v>
      </c>
      <c r="C21" s="103" t="s">
        <v>83</v>
      </c>
      <c r="D21" s="51">
        <f>D22+D23+D24+D25+D26</f>
        <v>697.8</v>
      </c>
      <c r="E21" s="52">
        <f t="shared" ref="E21:H21" si="0">E22+E23+E24+E25+E26</f>
        <v>96.85</v>
      </c>
      <c r="F21" s="52">
        <f t="shared" si="0"/>
        <v>13.879335053023789</v>
      </c>
      <c r="G21" s="52">
        <f t="shared" si="0"/>
        <v>139.75</v>
      </c>
      <c r="H21" s="52">
        <f t="shared" si="0"/>
        <v>20.027228432215534</v>
      </c>
      <c r="I21" s="52">
        <f>I22+I23+I24+I25+I26</f>
        <v>193.75</v>
      </c>
      <c r="J21" s="52">
        <f>J22+J23+J24+J25+J26</f>
        <v>27.765835482946404</v>
      </c>
      <c r="K21" s="52">
        <f>K26+K25+K24+K23+K22</f>
        <v>389.25842</v>
      </c>
      <c r="L21" s="52">
        <f>L26+L25+L24+L23+L22</f>
        <v>55.783665806821446</v>
      </c>
      <c r="M21" s="184" t="s">
        <v>102</v>
      </c>
    </row>
    <row r="22" spans="1:13" ht="25.5" x14ac:dyDescent="0.2">
      <c r="A22" s="155"/>
      <c r="B22" s="157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85"/>
    </row>
    <row r="23" spans="1:13" ht="38.25" x14ac:dyDescent="0.2">
      <c r="A23" s="155"/>
      <c r="B23" s="157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85"/>
    </row>
    <row r="24" spans="1:13" ht="13.5" customHeight="1" x14ac:dyDescent="0.2">
      <c r="A24" s="155"/>
      <c r="B24" s="157"/>
      <c r="C24" s="15" t="s">
        <v>80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85"/>
    </row>
    <row r="25" spans="1:13" ht="13.5" customHeight="1" x14ac:dyDescent="0.2">
      <c r="A25" s="155"/>
      <c r="B25" s="157"/>
      <c r="C25" s="13" t="s">
        <v>81</v>
      </c>
      <c r="D25" s="51">
        <v>697.8</v>
      </c>
      <c r="E25" s="51">
        <v>96.85</v>
      </c>
      <c r="F25" s="51">
        <f>E25/D25*100</f>
        <v>13.879335053023789</v>
      </c>
      <c r="G25" s="51">
        <f>E25+42.9</f>
        <v>139.75</v>
      </c>
      <c r="H25" s="51">
        <f>G25/D25*100</f>
        <v>20.027228432215534</v>
      </c>
      <c r="I25" s="51">
        <f>G25+54</f>
        <v>193.75</v>
      </c>
      <c r="J25" s="51">
        <f>I25/D25*100</f>
        <v>27.765835482946404</v>
      </c>
      <c r="K25" s="51">
        <f>I25+195.50842</f>
        <v>389.25842</v>
      </c>
      <c r="L25" s="51">
        <f>K25/D25*100</f>
        <v>55.783665806821446</v>
      </c>
      <c r="M25" s="185"/>
    </row>
    <row r="26" spans="1:13" ht="25.5" customHeight="1" x14ac:dyDescent="0.2">
      <c r="A26" s="155"/>
      <c r="B26" s="158"/>
      <c r="C26" s="14" t="s">
        <v>82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85"/>
    </row>
    <row r="27" spans="1:13" ht="93" customHeight="1" x14ac:dyDescent="0.2">
      <c r="A27" s="225" t="s">
        <v>70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</row>
    <row r="28" spans="1:13" s="36" customFormat="1" ht="80.25" customHeight="1" x14ac:dyDescent="0.2">
      <c r="A28" s="159" t="s">
        <v>62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1:13" s="36" customFormat="1" ht="91.5" customHeight="1" x14ac:dyDescent="0.2">
      <c r="A29" s="257" t="s">
        <v>99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</row>
    <row r="30" spans="1:13" s="36" customFormat="1" ht="198.75" customHeight="1" x14ac:dyDescent="0.2">
      <c r="A30" s="257" t="s">
        <v>110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</row>
    <row r="31" spans="1:13" ht="12.75" customHeight="1" x14ac:dyDescent="0.2">
      <c r="A31" s="154" t="s">
        <v>97</v>
      </c>
      <c r="B31" s="156" t="s">
        <v>98</v>
      </c>
      <c r="C31" s="103" t="s">
        <v>83</v>
      </c>
      <c r="D31" s="51">
        <f>D32+D33+D34+D35+D36</f>
        <v>2991</v>
      </c>
      <c r="E31" s="52">
        <f>E32+E33+E34+E35+E36</f>
        <v>0</v>
      </c>
      <c r="F31" s="52">
        <f t="shared" ref="F31:I31" si="1">F32+F33+F34+F35+F36</f>
        <v>0</v>
      </c>
      <c r="G31" s="52">
        <f t="shared" si="1"/>
        <v>0</v>
      </c>
      <c r="H31" s="52">
        <f t="shared" si="1"/>
        <v>0</v>
      </c>
      <c r="I31" s="52">
        <f t="shared" si="1"/>
        <v>0</v>
      </c>
      <c r="J31" s="52">
        <f>J32+J33+J34+J35+J36</f>
        <v>0</v>
      </c>
      <c r="K31" s="52">
        <f>K32+K33+K34+K35+K36</f>
        <v>2991</v>
      </c>
      <c r="L31" s="52">
        <f>L32+L33+L34+L35+L36</f>
        <v>100</v>
      </c>
      <c r="M31" s="184" t="s">
        <v>112</v>
      </c>
    </row>
    <row r="32" spans="1:13" ht="25.5" x14ac:dyDescent="0.2">
      <c r="A32" s="155"/>
      <c r="B32" s="157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66"/>
    </row>
    <row r="33" spans="1:13" ht="38.25" x14ac:dyDescent="0.2">
      <c r="A33" s="155"/>
      <c r="B33" s="157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66"/>
    </row>
    <row r="34" spans="1:13" ht="13.5" customHeight="1" x14ac:dyDescent="0.2">
      <c r="A34" s="155"/>
      <c r="B34" s="157"/>
      <c r="C34" s="15" t="s">
        <v>80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66"/>
    </row>
    <row r="35" spans="1:13" ht="13.5" customHeight="1" x14ac:dyDescent="0.2">
      <c r="A35" s="155"/>
      <c r="B35" s="157"/>
      <c r="C35" s="13" t="s">
        <v>81</v>
      </c>
      <c r="D35" s="51">
        <v>2991</v>
      </c>
      <c r="E35" s="51">
        <v>0</v>
      </c>
      <c r="F35" s="51">
        <f>E35/D35*100</f>
        <v>0</v>
      </c>
      <c r="G35" s="51">
        <f>E35+0</f>
        <v>0</v>
      </c>
      <c r="H35" s="51">
        <f>G35/D35*100</f>
        <v>0</v>
      </c>
      <c r="I35" s="51">
        <f>G35+0</f>
        <v>0</v>
      </c>
      <c r="J35" s="51">
        <f>I35/D35*100</f>
        <v>0</v>
      </c>
      <c r="K35" s="51">
        <f>I35+2991</f>
        <v>2991</v>
      </c>
      <c r="L35" s="51">
        <f>K35/D35*100</f>
        <v>100</v>
      </c>
      <c r="M35" s="166"/>
    </row>
    <row r="36" spans="1:13" ht="25.5" customHeight="1" x14ac:dyDescent="0.2">
      <c r="A36" s="155"/>
      <c r="B36" s="158"/>
      <c r="C36" s="14" t="s">
        <v>82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66"/>
    </row>
    <row r="37" spans="1:13" ht="13.5" customHeight="1" x14ac:dyDescent="0.2">
      <c r="A37" s="225" t="s">
        <v>111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7"/>
    </row>
    <row r="38" spans="1:13" x14ac:dyDescent="0.2">
      <c r="A38" s="169" t="s">
        <v>16</v>
      </c>
      <c r="B38" s="170"/>
      <c r="C38" s="16" t="s">
        <v>83</v>
      </c>
      <c r="D38" s="53">
        <f>D39+D40+D41+D42+D43</f>
        <v>3688.8</v>
      </c>
      <c r="E38" s="53">
        <f>E39+E40+E41+E42+E43</f>
        <v>96.85</v>
      </c>
      <c r="F38" s="54">
        <f>E38/D38*100</f>
        <v>2.6255150726523526</v>
      </c>
      <c r="G38" s="53">
        <f>G39+G40+G41+G42+G43</f>
        <v>139.75</v>
      </c>
      <c r="H38" s="54">
        <f>G38/D38*100</f>
        <v>3.78849490349165</v>
      </c>
      <c r="I38" s="53">
        <f>I39+I40+I41+I42+I43</f>
        <v>193.75</v>
      </c>
      <c r="J38" s="54">
        <f>I38/D38*100</f>
        <v>5.2523855996530031</v>
      </c>
      <c r="K38" s="53">
        <f>K39+K40+K41+K42+K43</f>
        <v>3380.2584200000001</v>
      </c>
      <c r="L38" s="54">
        <f>L39+L40+L41+L42+L43</f>
        <v>91.635719475168074</v>
      </c>
      <c r="M38" s="178"/>
    </row>
    <row r="39" spans="1:13" ht="25.5" x14ac:dyDescent="0.2">
      <c r="A39" s="172"/>
      <c r="B39" s="173"/>
      <c r="C39" s="13" t="s">
        <v>14</v>
      </c>
      <c r="D39" s="51">
        <f>D22+D32</f>
        <v>0</v>
      </c>
      <c r="E39" s="63"/>
      <c r="F39" s="64"/>
      <c r="G39" s="63"/>
      <c r="H39" s="64"/>
      <c r="I39" s="63"/>
      <c r="J39" s="64"/>
      <c r="K39" s="63"/>
      <c r="L39" s="64"/>
      <c r="M39" s="179"/>
    </row>
    <row r="40" spans="1:13" ht="38.25" x14ac:dyDescent="0.2">
      <c r="A40" s="172"/>
      <c r="B40" s="173"/>
      <c r="C40" s="14" t="s">
        <v>15</v>
      </c>
      <c r="D40" s="51">
        <f>D23+D33</f>
        <v>0</v>
      </c>
      <c r="E40" s="57"/>
      <c r="F40" s="58"/>
      <c r="G40" s="57"/>
      <c r="H40" s="59"/>
      <c r="I40" s="57"/>
      <c r="J40" s="59"/>
      <c r="K40" s="57"/>
      <c r="L40" s="59"/>
      <c r="M40" s="179"/>
    </row>
    <row r="41" spans="1:13" ht="13.5" customHeight="1" x14ac:dyDescent="0.2">
      <c r="A41" s="172"/>
      <c r="B41" s="173"/>
      <c r="C41" s="15" t="s">
        <v>80</v>
      </c>
      <c r="D41" s="51">
        <f>D24+D34</f>
        <v>0</v>
      </c>
      <c r="E41" s="60"/>
      <c r="F41" s="60"/>
      <c r="G41" s="60"/>
      <c r="H41" s="60"/>
      <c r="I41" s="60"/>
      <c r="J41" s="60"/>
      <c r="K41" s="60"/>
      <c r="L41" s="60"/>
      <c r="M41" s="179"/>
    </row>
    <row r="42" spans="1:13" ht="13.5" customHeight="1" x14ac:dyDescent="0.2">
      <c r="A42" s="172"/>
      <c r="B42" s="173"/>
      <c r="C42" s="13" t="s">
        <v>81</v>
      </c>
      <c r="D42" s="51">
        <f>D25+D35</f>
        <v>3688.8</v>
      </c>
      <c r="E42" s="61">
        <f>E25+E35</f>
        <v>96.85</v>
      </c>
      <c r="F42" s="62">
        <f>E42/D42*100</f>
        <v>2.6255150726523526</v>
      </c>
      <c r="G42" s="61">
        <f>G25+G35</f>
        <v>139.75</v>
      </c>
      <c r="H42" s="62">
        <f>G42/D42*100</f>
        <v>3.78849490349165</v>
      </c>
      <c r="I42" s="61">
        <f>I25+I35</f>
        <v>193.75</v>
      </c>
      <c r="J42" s="62">
        <f>I42/D42*100</f>
        <v>5.2523855996530031</v>
      </c>
      <c r="K42" s="61">
        <f>K25+K35</f>
        <v>3380.2584200000001</v>
      </c>
      <c r="L42" s="62">
        <f>K42/D42*100</f>
        <v>91.635719475168074</v>
      </c>
      <c r="M42" s="179"/>
    </row>
    <row r="43" spans="1:13" ht="24.75" customHeight="1" x14ac:dyDescent="0.2">
      <c r="A43" s="175"/>
      <c r="B43" s="176"/>
      <c r="C43" s="14" t="s">
        <v>82</v>
      </c>
      <c r="D43" s="51">
        <f>D26+D36</f>
        <v>0</v>
      </c>
      <c r="E43" s="63"/>
      <c r="F43" s="64"/>
      <c r="G43" s="15"/>
      <c r="H43" s="56"/>
      <c r="I43" s="63"/>
      <c r="J43" s="56"/>
      <c r="K43" s="63"/>
      <c r="L43" s="56"/>
      <c r="M43" s="180"/>
    </row>
    <row r="44" spans="1:13" x14ac:dyDescent="0.2">
      <c r="A44" s="169" t="s">
        <v>84</v>
      </c>
      <c r="B44" s="171"/>
      <c r="C44" s="16" t="s">
        <v>83</v>
      </c>
      <c r="D44" s="53">
        <f>D45+D46+D47+D48+D49</f>
        <v>0</v>
      </c>
      <c r="E44" s="51"/>
      <c r="F44" s="52"/>
      <c r="G44" s="51"/>
      <c r="H44" s="52"/>
      <c r="I44" s="51"/>
      <c r="J44" s="52"/>
      <c r="K44" s="51"/>
      <c r="L44" s="52"/>
      <c r="M44" s="178"/>
    </row>
    <row r="45" spans="1:13" ht="25.5" x14ac:dyDescent="0.2">
      <c r="A45" s="172"/>
      <c r="B45" s="174"/>
      <c r="C45" s="13" t="s">
        <v>14</v>
      </c>
      <c r="D45" s="51">
        <v>0</v>
      </c>
      <c r="E45" s="63"/>
      <c r="F45" s="64"/>
      <c r="G45" s="63"/>
      <c r="H45" s="64"/>
      <c r="I45" s="63"/>
      <c r="J45" s="64"/>
      <c r="K45" s="63"/>
      <c r="L45" s="64"/>
      <c r="M45" s="179"/>
    </row>
    <row r="46" spans="1:13" ht="38.25" x14ac:dyDescent="0.2">
      <c r="A46" s="172"/>
      <c r="B46" s="174"/>
      <c r="C46" s="14" t="s">
        <v>15</v>
      </c>
      <c r="D46" s="51">
        <v>0</v>
      </c>
      <c r="E46" s="57"/>
      <c r="F46" s="58"/>
      <c r="G46" s="57"/>
      <c r="H46" s="59"/>
      <c r="I46" s="57"/>
      <c r="J46" s="59"/>
      <c r="K46" s="57"/>
      <c r="L46" s="59"/>
      <c r="M46" s="179"/>
    </row>
    <row r="47" spans="1:13" ht="13.5" customHeight="1" x14ac:dyDescent="0.2">
      <c r="A47" s="172"/>
      <c r="B47" s="174"/>
      <c r="C47" s="15" t="s">
        <v>80</v>
      </c>
      <c r="D47" s="51">
        <v>0</v>
      </c>
      <c r="E47" s="60"/>
      <c r="F47" s="60"/>
      <c r="G47" s="60"/>
      <c r="H47" s="60"/>
      <c r="I47" s="60"/>
      <c r="J47" s="60"/>
      <c r="K47" s="60"/>
      <c r="L47" s="60"/>
      <c r="M47" s="179"/>
    </row>
    <row r="48" spans="1:13" ht="13.5" customHeight="1" x14ac:dyDescent="0.2">
      <c r="A48" s="172"/>
      <c r="B48" s="174"/>
      <c r="C48" s="13" t="s">
        <v>81</v>
      </c>
      <c r="D48" s="51">
        <v>0</v>
      </c>
      <c r="E48" s="61"/>
      <c r="F48" s="62"/>
      <c r="G48" s="61"/>
      <c r="H48" s="62"/>
      <c r="I48" s="61"/>
      <c r="J48" s="62"/>
      <c r="K48" s="61"/>
      <c r="L48" s="62"/>
      <c r="M48" s="179"/>
    </row>
    <row r="49" spans="1:13" ht="24.75" customHeight="1" x14ac:dyDescent="0.2">
      <c r="A49" s="175"/>
      <c r="B49" s="177"/>
      <c r="C49" s="14" t="s">
        <v>82</v>
      </c>
      <c r="D49" s="51">
        <v>0</v>
      </c>
      <c r="E49" s="63"/>
      <c r="F49" s="64"/>
      <c r="G49" s="15"/>
      <c r="H49" s="56"/>
      <c r="I49" s="63"/>
      <c r="J49" s="56"/>
      <c r="K49" s="63"/>
      <c r="L49" s="56"/>
      <c r="M49" s="180"/>
    </row>
    <row r="50" spans="1:13" ht="12.75" customHeight="1" x14ac:dyDescent="0.2">
      <c r="A50" s="161" t="s">
        <v>33</v>
      </c>
      <c r="B50" s="162"/>
      <c r="C50" s="162"/>
      <c r="D50" s="162"/>
      <c r="E50" s="181"/>
      <c r="F50" s="181"/>
      <c r="G50" s="181"/>
      <c r="H50" s="181"/>
      <c r="I50" s="181"/>
      <c r="J50" s="181"/>
      <c r="K50" s="181"/>
      <c r="L50" s="181"/>
      <c r="M50" s="182"/>
    </row>
    <row r="51" spans="1:13" ht="24.75" customHeight="1" x14ac:dyDescent="0.2">
      <c r="A51" s="161" t="s">
        <v>35</v>
      </c>
      <c r="B51" s="162"/>
      <c r="C51" s="162"/>
      <c r="D51" s="162"/>
      <c r="E51" s="163"/>
      <c r="F51" s="163"/>
      <c r="G51" s="163"/>
      <c r="H51" s="163"/>
      <c r="I51" s="163"/>
      <c r="J51" s="163"/>
      <c r="K51" s="163"/>
      <c r="L51" s="183"/>
      <c r="M51" s="164"/>
    </row>
    <row r="52" spans="1:13" ht="12.75" customHeight="1" x14ac:dyDescent="0.2">
      <c r="A52" s="154" t="s">
        <v>17</v>
      </c>
      <c r="B52" s="187" t="s">
        <v>103</v>
      </c>
      <c r="C52" s="16" t="s">
        <v>83</v>
      </c>
      <c r="D52" s="51">
        <f t="shared" ref="D52:L52" si="2">D53+D54+D55+D56+D57</f>
        <v>200</v>
      </c>
      <c r="E52" s="52">
        <f t="shared" si="2"/>
        <v>0</v>
      </c>
      <c r="F52" s="52">
        <f t="shared" si="2"/>
        <v>0</v>
      </c>
      <c r="G52" s="52">
        <f t="shared" si="2"/>
        <v>94.093069999999997</v>
      </c>
      <c r="H52" s="52">
        <f t="shared" si="2"/>
        <v>47.046534999999999</v>
      </c>
      <c r="I52" s="52">
        <f t="shared" si="2"/>
        <v>94.093069999999997</v>
      </c>
      <c r="J52" s="52">
        <f t="shared" si="2"/>
        <v>47.046534999999999</v>
      </c>
      <c r="K52" s="52">
        <f t="shared" si="2"/>
        <v>129.09307000000001</v>
      </c>
      <c r="L52" s="52">
        <f t="shared" si="2"/>
        <v>64.546535000000006</v>
      </c>
      <c r="M52" s="184" t="s">
        <v>102</v>
      </c>
    </row>
    <row r="53" spans="1:13" ht="25.5" x14ac:dyDescent="0.2">
      <c r="A53" s="155"/>
      <c r="B53" s="188"/>
      <c r="C53" s="13" t="s">
        <v>14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185"/>
    </row>
    <row r="54" spans="1:13" ht="38.25" x14ac:dyDescent="0.2">
      <c r="A54" s="155"/>
      <c r="B54" s="188"/>
      <c r="C54" s="14" t="s">
        <v>15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85"/>
    </row>
    <row r="55" spans="1:13" ht="12.75" customHeight="1" x14ac:dyDescent="0.2">
      <c r="A55" s="155"/>
      <c r="B55" s="188"/>
      <c r="C55" s="15" t="s">
        <v>80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185"/>
    </row>
    <row r="56" spans="1:13" x14ac:dyDescent="0.2">
      <c r="A56" s="155"/>
      <c r="B56" s="188"/>
      <c r="C56" s="13" t="s">
        <v>81</v>
      </c>
      <c r="D56" s="51">
        <v>200</v>
      </c>
      <c r="E56" s="52">
        <v>0</v>
      </c>
      <c r="F56" s="65">
        <f>E56/D56*100</f>
        <v>0</v>
      </c>
      <c r="G56" s="52">
        <f>E56+94.09307</f>
        <v>94.093069999999997</v>
      </c>
      <c r="H56" s="65">
        <f>G56/D56*100</f>
        <v>47.046534999999999</v>
      </c>
      <c r="I56" s="52">
        <f>G56+0</f>
        <v>94.093069999999997</v>
      </c>
      <c r="J56" s="65">
        <f>I56/D56*100</f>
        <v>47.046534999999999</v>
      </c>
      <c r="K56" s="66">
        <f>I56+35</f>
        <v>129.09307000000001</v>
      </c>
      <c r="L56" s="67">
        <f>K56/D56*100</f>
        <v>64.546535000000006</v>
      </c>
      <c r="M56" s="185"/>
    </row>
    <row r="57" spans="1:13" ht="25.5" customHeight="1" x14ac:dyDescent="0.2">
      <c r="A57" s="165"/>
      <c r="B57" s="189"/>
      <c r="C57" s="14" t="s">
        <v>82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185"/>
    </row>
    <row r="58" spans="1:13" ht="39.75" customHeight="1" x14ac:dyDescent="0.2">
      <c r="A58" s="190" t="s">
        <v>63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2"/>
    </row>
    <row r="59" spans="1:13" ht="32.25" customHeight="1" x14ac:dyDescent="0.2">
      <c r="A59" s="190" t="s">
        <v>113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2"/>
    </row>
    <row r="60" spans="1:13" x14ac:dyDescent="0.2">
      <c r="A60" s="169" t="s">
        <v>18</v>
      </c>
      <c r="B60" s="170"/>
      <c r="C60" s="16" t="s">
        <v>83</v>
      </c>
      <c r="D60" s="68">
        <f t="shared" ref="D60:L60" si="3">D61+D62+D63+D64+D65</f>
        <v>200</v>
      </c>
      <c r="E60" s="69">
        <f t="shared" si="3"/>
        <v>0</v>
      </c>
      <c r="F60" s="69">
        <f t="shared" si="3"/>
        <v>0</v>
      </c>
      <c r="G60" s="69">
        <f t="shared" si="3"/>
        <v>94.093069999999997</v>
      </c>
      <c r="H60" s="69">
        <f t="shared" si="3"/>
        <v>47.046534999999999</v>
      </c>
      <c r="I60" s="69">
        <f t="shared" si="3"/>
        <v>94.093069999999997</v>
      </c>
      <c r="J60" s="69">
        <f t="shared" si="3"/>
        <v>47.046534999999999</v>
      </c>
      <c r="K60" s="69">
        <f t="shared" si="3"/>
        <v>129.09307000000001</v>
      </c>
      <c r="L60" s="69">
        <f t="shared" si="3"/>
        <v>64.546535000000006</v>
      </c>
      <c r="M60" s="186"/>
    </row>
    <row r="61" spans="1:13" ht="25.5" x14ac:dyDescent="0.2">
      <c r="A61" s="172"/>
      <c r="B61" s="173"/>
      <c r="C61" s="13" t="s">
        <v>14</v>
      </c>
      <c r="D61" s="51">
        <f>D53</f>
        <v>0</v>
      </c>
      <c r="E61" s="54"/>
      <c r="F61" s="70"/>
      <c r="G61" s="54"/>
      <c r="H61" s="70"/>
      <c r="I61" s="54"/>
      <c r="J61" s="70"/>
      <c r="K61" s="54"/>
      <c r="L61" s="70"/>
      <c r="M61" s="186"/>
    </row>
    <row r="62" spans="1:13" ht="38.25" x14ac:dyDescent="0.2">
      <c r="A62" s="172"/>
      <c r="B62" s="173"/>
      <c r="C62" s="14" t="s">
        <v>15</v>
      </c>
      <c r="D62" s="51">
        <f>D54</f>
        <v>0</v>
      </c>
      <c r="E62" s="52"/>
      <c r="F62" s="52"/>
      <c r="G62" s="52"/>
      <c r="H62" s="52"/>
      <c r="I62" s="52"/>
      <c r="J62" s="52"/>
      <c r="K62" s="52"/>
      <c r="L62" s="52"/>
      <c r="M62" s="186"/>
    </row>
    <row r="63" spans="1:13" x14ac:dyDescent="0.2">
      <c r="A63" s="172"/>
      <c r="B63" s="173"/>
      <c r="C63" s="15" t="s">
        <v>80</v>
      </c>
      <c r="D63" s="51">
        <f>D55</f>
        <v>0</v>
      </c>
      <c r="E63" s="55"/>
      <c r="F63" s="56"/>
      <c r="G63" s="55"/>
      <c r="H63" s="56"/>
      <c r="I63" s="55"/>
      <c r="J63" s="56"/>
      <c r="K63" s="55"/>
      <c r="L63" s="56"/>
      <c r="M63" s="186"/>
    </row>
    <row r="64" spans="1:13" x14ac:dyDescent="0.2">
      <c r="A64" s="172"/>
      <c r="B64" s="173"/>
      <c r="C64" s="13" t="s">
        <v>81</v>
      </c>
      <c r="D64" s="51">
        <f>D56</f>
        <v>200</v>
      </c>
      <c r="E64" s="65">
        <f>E56</f>
        <v>0</v>
      </c>
      <c r="F64" s="65">
        <f>E64/D64*100</f>
        <v>0</v>
      </c>
      <c r="G64" s="65">
        <f t="shared" ref="G64:L64" si="4">G56</f>
        <v>94.093069999999997</v>
      </c>
      <c r="H64" s="65">
        <f t="shared" si="4"/>
        <v>47.046534999999999</v>
      </c>
      <c r="I64" s="65">
        <f t="shared" si="4"/>
        <v>94.093069999999997</v>
      </c>
      <c r="J64" s="65">
        <f t="shared" si="4"/>
        <v>47.046534999999999</v>
      </c>
      <c r="K64" s="65">
        <f t="shared" si="4"/>
        <v>129.09307000000001</v>
      </c>
      <c r="L64" s="65">
        <f t="shared" si="4"/>
        <v>64.546535000000006</v>
      </c>
      <c r="M64" s="186"/>
    </row>
    <row r="65" spans="1:13" ht="25.5" x14ac:dyDescent="0.2">
      <c r="A65" s="175"/>
      <c r="B65" s="176"/>
      <c r="C65" s="14" t="s">
        <v>82</v>
      </c>
      <c r="D65" s="51">
        <f>D57</f>
        <v>0</v>
      </c>
      <c r="E65" s="63"/>
      <c r="F65" s="56"/>
      <c r="G65" s="63"/>
      <c r="H65" s="56"/>
      <c r="I65" s="63"/>
      <c r="J65" s="56"/>
      <c r="K65" s="63"/>
      <c r="L65" s="56"/>
      <c r="M65" s="186"/>
    </row>
    <row r="66" spans="1:13" x14ac:dyDescent="0.2">
      <c r="A66" s="169" t="s">
        <v>84</v>
      </c>
      <c r="B66" s="171"/>
      <c r="C66" s="16" t="s">
        <v>83</v>
      </c>
      <c r="D66" s="53">
        <f>D67+D68+D69+D70+D71</f>
        <v>0</v>
      </c>
      <c r="E66" s="51"/>
      <c r="F66" s="52"/>
      <c r="G66" s="51"/>
      <c r="H66" s="52"/>
      <c r="I66" s="51"/>
      <c r="J66" s="52"/>
      <c r="K66" s="51"/>
      <c r="L66" s="52"/>
      <c r="M66" s="178"/>
    </row>
    <row r="67" spans="1:13" ht="25.5" x14ac:dyDescent="0.2">
      <c r="A67" s="172"/>
      <c r="B67" s="174"/>
      <c r="C67" s="13" t="s">
        <v>14</v>
      </c>
      <c r="D67" s="51">
        <v>0</v>
      </c>
      <c r="E67" s="63"/>
      <c r="F67" s="64"/>
      <c r="G67" s="63"/>
      <c r="H67" s="64"/>
      <c r="I67" s="63"/>
      <c r="J67" s="64"/>
      <c r="K67" s="63"/>
      <c r="L67" s="64"/>
      <c r="M67" s="179"/>
    </row>
    <row r="68" spans="1:13" ht="38.25" x14ac:dyDescent="0.2">
      <c r="A68" s="172"/>
      <c r="B68" s="174"/>
      <c r="C68" s="14" t="s">
        <v>15</v>
      </c>
      <c r="D68" s="51">
        <v>0</v>
      </c>
      <c r="E68" s="57"/>
      <c r="F68" s="58"/>
      <c r="G68" s="57"/>
      <c r="H68" s="59"/>
      <c r="I68" s="57"/>
      <c r="J68" s="59"/>
      <c r="K68" s="57"/>
      <c r="L68" s="59"/>
      <c r="M68" s="179"/>
    </row>
    <row r="69" spans="1:13" ht="13.5" customHeight="1" x14ac:dyDescent="0.2">
      <c r="A69" s="172"/>
      <c r="B69" s="174"/>
      <c r="C69" s="15" t="s">
        <v>80</v>
      </c>
      <c r="D69" s="51">
        <v>0</v>
      </c>
      <c r="E69" s="60"/>
      <c r="F69" s="60"/>
      <c r="G69" s="60"/>
      <c r="H69" s="60"/>
      <c r="I69" s="60"/>
      <c r="J69" s="60"/>
      <c r="K69" s="60"/>
      <c r="L69" s="60"/>
      <c r="M69" s="179"/>
    </row>
    <row r="70" spans="1:13" ht="13.5" customHeight="1" x14ac:dyDescent="0.2">
      <c r="A70" s="172"/>
      <c r="B70" s="174"/>
      <c r="C70" s="13" t="s">
        <v>81</v>
      </c>
      <c r="D70" s="51">
        <v>0</v>
      </c>
      <c r="E70" s="61"/>
      <c r="F70" s="62"/>
      <c r="G70" s="61"/>
      <c r="H70" s="62"/>
      <c r="I70" s="61"/>
      <c r="J70" s="62"/>
      <c r="K70" s="61"/>
      <c r="L70" s="62"/>
      <c r="M70" s="179"/>
    </row>
    <row r="71" spans="1:13" ht="24.75" customHeight="1" x14ac:dyDescent="0.2">
      <c r="A71" s="175"/>
      <c r="B71" s="177"/>
      <c r="C71" s="14" t="s">
        <v>82</v>
      </c>
      <c r="D71" s="51">
        <v>0</v>
      </c>
      <c r="E71" s="63"/>
      <c r="F71" s="64"/>
      <c r="G71" s="15"/>
      <c r="H71" s="56"/>
      <c r="I71" s="63"/>
      <c r="J71" s="56"/>
      <c r="K71" s="63"/>
      <c r="L71" s="56"/>
      <c r="M71" s="180"/>
    </row>
    <row r="72" spans="1:13" ht="12.75" customHeight="1" x14ac:dyDescent="0.2">
      <c r="A72" s="161" t="s">
        <v>34</v>
      </c>
      <c r="B72" s="162"/>
      <c r="C72" s="162"/>
      <c r="D72" s="162"/>
      <c r="E72" s="181"/>
      <c r="F72" s="181"/>
      <c r="G72" s="181"/>
      <c r="H72" s="181"/>
      <c r="I72" s="181"/>
      <c r="J72" s="181"/>
      <c r="K72" s="181"/>
      <c r="L72" s="181"/>
      <c r="M72" s="182"/>
    </row>
    <row r="73" spans="1:13" ht="12.75" customHeight="1" x14ac:dyDescent="0.2">
      <c r="A73" s="161" t="s">
        <v>58</v>
      </c>
      <c r="B73" s="162"/>
      <c r="C73" s="162"/>
      <c r="D73" s="162"/>
      <c r="E73" s="163"/>
      <c r="F73" s="163"/>
      <c r="G73" s="163"/>
      <c r="H73" s="163"/>
      <c r="I73" s="163"/>
      <c r="J73" s="163"/>
      <c r="K73" s="163"/>
      <c r="L73" s="183"/>
      <c r="M73" s="164"/>
    </row>
    <row r="74" spans="1:13" ht="12.75" customHeight="1" x14ac:dyDescent="0.2">
      <c r="A74" s="154" t="s">
        <v>37</v>
      </c>
      <c r="B74" s="187" t="s">
        <v>57</v>
      </c>
      <c r="C74" s="16" t="s">
        <v>83</v>
      </c>
      <c r="D74" s="51">
        <f t="shared" ref="D74:L74" si="5">D75+D76+D77+D78+D79</f>
        <v>9126.4</v>
      </c>
      <c r="E74" s="52">
        <f t="shared" si="5"/>
        <v>1116.6213399999999</v>
      </c>
      <c r="F74" s="52">
        <f t="shared" si="5"/>
        <v>12.235069030504908</v>
      </c>
      <c r="G74" s="52">
        <f t="shared" si="5"/>
        <v>3565.7799299999997</v>
      </c>
      <c r="H74" s="52">
        <f t="shared" si="5"/>
        <v>39.071045866935485</v>
      </c>
      <c r="I74" s="52">
        <f t="shared" si="5"/>
        <v>5145.2741299999998</v>
      </c>
      <c r="J74" s="52">
        <f t="shared" si="5"/>
        <v>56.37791604575736</v>
      </c>
      <c r="K74" s="52">
        <f t="shared" si="5"/>
        <v>7867.8005700000003</v>
      </c>
      <c r="L74" s="52">
        <f t="shared" si="5"/>
        <v>86.209245376051896</v>
      </c>
      <c r="M74" s="184" t="s">
        <v>0</v>
      </c>
    </row>
    <row r="75" spans="1:13" ht="25.5" x14ac:dyDescent="0.2">
      <c r="A75" s="155"/>
      <c r="B75" s="188"/>
      <c r="C75" s="13" t="s">
        <v>14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185"/>
    </row>
    <row r="76" spans="1:13" ht="38.25" x14ac:dyDescent="0.2">
      <c r="A76" s="155"/>
      <c r="B76" s="188"/>
      <c r="C76" s="14" t="s">
        <v>15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185"/>
    </row>
    <row r="77" spans="1:13" ht="12.75" customHeight="1" x14ac:dyDescent="0.2">
      <c r="A77" s="155"/>
      <c r="B77" s="188"/>
      <c r="C77" s="15" t="s">
        <v>80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185"/>
    </row>
    <row r="78" spans="1:13" x14ac:dyDescent="0.2">
      <c r="A78" s="155"/>
      <c r="B78" s="188"/>
      <c r="C78" s="13" t="s">
        <v>81</v>
      </c>
      <c r="D78" s="51">
        <v>9126.4</v>
      </c>
      <c r="E78" s="65">
        <v>1116.6213399999999</v>
      </c>
      <c r="F78" s="65">
        <f>E78/D78*100</f>
        <v>12.235069030504908</v>
      </c>
      <c r="G78" s="65">
        <f>E78+2449.15859</f>
        <v>3565.7799299999997</v>
      </c>
      <c r="H78" s="65">
        <f>G78/D78*100</f>
        <v>39.071045866935485</v>
      </c>
      <c r="I78" s="65">
        <f>G78+1579.4942</f>
        <v>5145.2741299999998</v>
      </c>
      <c r="J78" s="65">
        <f>I78/D78*100</f>
        <v>56.37791604575736</v>
      </c>
      <c r="K78" s="65">
        <f>I78+2758.40644-35.88</f>
        <v>7867.8005700000003</v>
      </c>
      <c r="L78" s="65">
        <f>K78/D78*100</f>
        <v>86.209245376051896</v>
      </c>
      <c r="M78" s="185"/>
    </row>
    <row r="79" spans="1:13" ht="25.5" customHeight="1" x14ac:dyDescent="0.2">
      <c r="A79" s="155"/>
      <c r="B79" s="189"/>
      <c r="C79" s="14" t="s">
        <v>82</v>
      </c>
      <c r="D79" s="53">
        <v>0</v>
      </c>
      <c r="E79" s="54"/>
      <c r="F79" s="54"/>
      <c r="G79" s="54"/>
      <c r="H79" s="54"/>
      <c r="I79" s="54"/>
      <c r="J79" s="54"/>
      <c r="K79" s="54"/>
      <c r="L79" s="54"/>
      <c r="M79" s="185"/>
    </row>
    <row r="80" spans="1:13" ht="106.5" customHeight="1" x14ac:dyDescent="0.2">
      <c r="A80" s="145" t="s">
        <v>64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93.75" customHeight="1" x14ac:dyDescent="0.2">
      <c r="A81" s="221" t="s">
        <v>60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3"/>
    </row>
    <row r="82" spans="1:13" ht="99" customHeight="1" x14ac:dyDescent="0.2">
      <c r="A82" s="145" t="s">
        <v>65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7"/>
    </row>
    <row r="83" spans="1:13" ht="80.25" customHeight="1" x14ac:dyDescent="0.2">
      <c r="A83" s="221" t="s">
        <v>66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3"/>
    </row>
    <row r="84" spans="1:13" s="27" customFormat="1" ht="106.5" customHeight="1" x14ac:dyDescent="0.2">
      <c r="A84" s="145" t="s">
        <v>100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7"/>
    </row>
    <row r="85" spans="1:13" s="27" customFormat="1" ht="105" customHeight="1" x14ac:dyDescent="0.2">
      <c r="A85" s="221" t="s">
        <v>101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3"/>
    </row>
    <row r="86" spans="1:13" s="27" customFormat="1" ht="124.5" customHeight="1" x14ac:dyDescent="0.2">
      <c r="A86" s="145" t="s">
        <v>114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7"/>
    </row>
    <row r="87" spans="1:13" s="27" customFormat="1" ht="144.75" customHeight="1" x14ac:dyDescent="0.2">
      <c r="A87" s="221" t="s">
        <v>115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3"/>
    </row>
    <row r="88" spans="1:13" ht="21" customHeight="1" x14ac:dyDescent="0.2">
      <c r="A88" s="168" t="s">
        <v>38</v>
      </c>
      <c r="B88" s="193" t="s">
        <v>39</v>
      </c>
      <c r="C88" s="16" t="s">
        <v>83</v>
      </c>
      <c r="D88" s="71">
        <f t="shared" ref="D88:L88" si="6">D89+D90+D91+D92+D93</f>
        <v>560.4</v>
      </c>
      <c r="E88" s="72">
        <f t="shared" si="6"/>
        <v>560.35146999999995</v>
      </c>
      <c r="F88" s="72">
        <f t="shared" si="6"/>
        <v>99.991340114204135</v>
      </c>
      <c r="G88" s="72">
        <f t="shared" si="6"/>
        <v>560.35146999999995</v>
      </c>
      <c r="H88" s="72">
        <f t="shared" si="6"/>
        <v>99.991340114204135</v>
      </c>
      <c r="I88" s="72">
        <f t="shared" si="6"/>
        <v>560.35146999999995</v>
      </c>
      <c r="J88" s="72">
        <f t="shared" si="6"/>
        <v>99.991340114204135</v>
      </c>
      <c r="K88" s="72">
        <f t="shared" si="6"/>
        <v>560.35146999999995</v>
      </c>
      <c r="L88" s="72">
        <f t="shared" si="6"/>
        <v>99.991340114204135</v>
      </c>
      <c r="M88" s="166"/>
    </row>
    <row r="89" spans="1:13" ht="25.5" x14ac:dyDescent="0.2">
      <c r="A89" s="155"/>
      <c r="B89" s="188"/>
      <c r="C89" s="13" t="s">
        <v>14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66"/>
    </row>
    <row r="90" spans="1:13" ht="44.25" customHeight="1" x14ac:dyDescent="0.2">
      <c r="A90" s="155"/>
      <c r="B90" s="188"/>
      <c r="C90" s="14" t="s">
        <v>15</v>
      </c>
      <c r="D90" s="51">
        <v>0</v>
      </c>
      <c r="E90" s="52"/>
      <c r="F90" s="52"/>
      <c r="G90" s="52"/>
      <c r="H90" s="52"/>
      <c r="I90" s="52"/>
      <c r="J90" s="52"/>
      <c r="K90" s="52"/>
      <c r="L90" s="52"/>
      <c r="M90" s="166"/>
    </row>
    <row r="91" spans="1:13" x14ac:dyDescent="0.2">
      <c r="A91" s="155"/>
      <c r="B91" s="188"/>
      <c r="C91" s="15" t="s">
        <v>80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166"/>
    </row>
    <row r="92" spans="1:13" ht="12.75" customHeight="1" x14ac:dyDescent="0.2">
      <c r="A92" s="155"/>
      <c r="B92" s="188"/>
      <c r="C92" s="13" t="s">
        <v>81</v>
      </c>
      <c r="D92" s="51">
        <v>560.4</v>
      </c>
      <c r="E92" s="65">
        <v>560.35146999999995</v>
      </c>
      <c r="F92" s="65">
        <f>E92/D92*100</f>
        <v>99.991340114204135</v>
      </c>
      <c r="G92" s="65">
        <f>E92+0</f>
        <v>560.35146999999995</v>
      </c>
      <c r="H92" s="65">
        <f>G92/D92*100</f>
        <v>99.991340114204135</v>
      </c>
      <c r="I92" s="65">
        <f>G92+0</f>
        <v>560.35146999999995</v>
      </c>
      <c r="J92" s="65">
        <f>I92/D92*100</f>
        <v>99.991340114204135</v>
      </c>
      <c r="K92" s="65">
        <f>I92+0</f>
        <v>560.35146999999995</v>
      </c>
      <c r="L92" s="65">
        <f>K92/D92*100</f>
        <v>99.991340114204135</v>
      </c>
      <c r="M92" s="166"/>
    </row>
    <row r="93" spans="1:13" ht="24.75" customHeight="1" x14ac:dyDescent="0.2">
      <c r="A93" s="165"/>
      <c r="B93" s="188"/>
      <c r="C93" s="14" t="s">
        <v>82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167"/>
    </row>
    <row r="94" spans="1:13" ht="28.5" customHeight="1" x14ac:dyDescent="0.2">
      <c r="A94" s="194" t="s">
        <v>59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6"/>
    </row>
    <row r="95" spans="1:13" x14ac:dyDescent="0.2">
      <c r="A95" s="169" t="s">
        <v>22</v>
      </c>
      <c r="B95" s="170"/>
      <c r="C95" s="16" t="s">
        <v>83</v>
      </c>
      <c r="D95" s="73">
        <f t="shared" ref="D95:L95" si="7">D96+D97+D98+D99+D100</f>
        <v>9686.7999999999993</v>
      </c>
      <c r="E95" s="74">
        <f t="shared" si="7"/>
        <v>1676.9728099999998</v>
      </c>
      <c r="F95" s="74">
        <f t="shared" si="7"/>
        <v>17.311937998100507</v>
      </c>
      <c r="G95" s="74">
        <f t="shared" si="7"/>
        <v>4126.1313999999993</v>
      </c>
      <c r="H95" s="74">
        <f t="shared" si="7"/>
        <v>42.595401990337365</v>
      </c>
      <c r="I95" s="74">
        <f t="shared" si="7"/>
        <v>5705.6255999999994</v>
      </c>
      <c r="J95" s="74">
        <f t="shared" si="7"/>
        <v>58.901036461989506</v>
      </c>
      <c r="K95" s="74">
        <f t="shared" si="7"/>
        <v>8428.1520400000009</v>
      </c>
      <c r="L95" s="74">
        <f t="shared" si="7"/>
        <v>87.006566048643535</v>
      </c>
      <c r="M95" s="186"/>
    </row>
    <row r="96" spans="1:13" ht="25.5" x14ac:dyDescent="0.2">
      <c r="A96" s="172"/>
      <c r="B96" s="173"/>
      <c r="C96" s="13" t="s">
        <v>14</v>
      </c>
      <c r="D96" s="51">
        <f>D75+D89</f>
        <v>0</v>
      </c>
      <c r="E96" s="54"/>
      <c r="F96" s="70"/>
      <c r="G96" s="54"/>
      <c r="H96" s="70"/>
      <c r="I96" s="54"/>
      <c r="J96" s="70"/>
      <c r="K96" s="54"/>
      <c r="L96" s="70"/>
      <c r="M96" s="186"/>
    </row>
    <row r="97" spans="1:13" ht="38.25" x14ac:dyDescent="0.2">
      <c r="A97" s="172"/>
      <c r="B97" s="173"/>
      <c r="C97" s="14" t="s">
        <v>15</v>
      </c>
      <c r="D97" s="51">
        <f>D76+D90</f>
        <v>0</v>
      </c>
      <c r="E97" s="52"/>
      <c r="F97" s="52"/>
      <c r="G97" s="52"/>
      <c r="H97" s="52"/>
      <c r="I97" s="52"/>
      <c r="J97" s="52"/>
      <c r="K97" s="52"/>
      <c r="L97" s="52"/>
      <c r="M97" s="186"/>
    </row>
    <row r="98" spans="1:13" x14ac:dyDescent="0.2">
      <c r="A98" s="172"/>
      <c r="B98" s="173"/>
      <c r="C98" s="15" t="s">
        <v>80</v>
      </c>
      <c r="D98" s="51">
        <f>D77+D91</f>
        <v>0</v>
      </c>
      <c r="E98" s="55"/>
      <c r="F98" s="56"/>
      <c r="G98" s="55"/>
      <c r="H98" s="56"/>
      <c r="I98" s="55"/>
      <c r="J98" s="56"/>
      <c r="K98" s="55"/>
      <c r="L98" s="56"/>
      <c r="M98" s="186"/>
    </row>
    <row r="99" spans="1:13" x14ac:dyDescent="0.2">
      <c r="A99" s="172"/>
      <c r="B99" s="173"/>
      <c r="C99" s="13" t="s">
        <v>81</v>
      </c>
      <c r="D99" s="51">
        <f>D78+D92</f>
        <v>9686.7999999999993</v>
      </c>
      <c r="E99" s="52">
        <f>E78+E92</f>
        <v>1676.9728099999998</v>
      </c>
      <c r="F99" s="52">
        <f>E99/D99*100</f>
        <v>17.311937998100507</v>
      </c>
      <c r="G99" s="52">
        <f>G78+G92</f>
        <v>4126.1313999999993</v>
      </c>
      <c r="H99" s="52">
        <f>G99/D99*100</f>
        <v>42.595401990337365</v>
      </c>
      <c r="I99" s="52">
        <f>I78+I92</f>
        <v>5705.6255999999994</v>
      </c>
      <c r="J99" s="52">
        <f>I99/D99*100</f>
        <v>58.901036461989506</v>
      </c>
      <c r="K99" s="52">
        <f>K78+K92</f>
        <v>8428.1520400000009</v>
      </c>
      <c r="L99" s="52">
        <f>K99/D99*100</f>
        <v>87.006566048643535</v>
      </c>
      <c r="M99" s="186"/>
    </row>
    <row r="100" spans="1:13" ht="25.5" customHeight="1" x14ac:dyDescent="0.2">
      <c r="A100" s="175"/>
      <c r="B100" s="176"/>
      <c r="C100" s="14" t="s">
        <v>82</v>
      </c>
      <c r="D100" s="51">
        <f>D79+D93</f>
        <v>0</v>
      </c>
      <c r="E100" s="57"/>
      <c r="F100" s="59"/>
      <c r="G100" s="57"/>
      <c r="H100" s="59"/>
      <c r="I100" s="57"/>
      <c r="J100" s="59"/>
      <c r="K100" s="57"/>
      <c r="L100" s="59"/>
      <c r="M100" s="184"/>
    </row>
    <row r="101" spans="1:13" ht="12.75" customHeight="1" x14ac:dyDescent="0.2">
      <c r="A101" s="169" t="s">
        <v>84</v>
      </c>
      <c r="B101" s="171"/>
      <c r="C101" s="16" t="s">
        <v>83</v>
      </c>
      <c r="D101" s="73">
        <f t="shared" ref="D101" si="8">D102+D103+D104+D105+D106</f>
        <v>0</v>
      </c>
      <c r="E101" s="69"/>
      <c r="F101" s="69"/>
      <c r="G101" s="69"/>
      <c r="H101" s="69"/>
      <c r="I101" s="69"/>
      <c r="J101" s="69"/>
      <c r="K101" s="69"/>
      <c r="L101" s="69"/>
      <c r="M101" s="186"/>
    </row>
    <row r="102" spans="1:13" ht="25.5" x14ac:dyDescent="0.2">
      <c r="A102" s="172"/>
      <c r="B102" s="174"/>
      <c r="C102" s="13" t="s">
        <v>14</v>
      </c>
      <c r="D102" s="51">
        <v>0</v>
      </c>
      <c r="E102" s="52"/>
      <c r="F102" s="112"/>
      <c r="G102" s="52"/>
      <c r="H102" s="112"/>
      <c r="I102" s="52"/>
      <c r="J102" s="112"/>
      <c r="K102" s="52"/>
      <c r="L102" s="112"/>
      <c r="M102" s="186"/>
    </row>
    <row r="103" spans="1:13" ht="38.25" x14ac:dyDescent="0.2">
      <c r="A103" s="172"/>
      <c r="B103" s="174"/>
      <c r="C103" s="14" t="s">
        <v>15</v>
      </c>
      <c r="D103" s="51">
        <v>0</v>
      </c>
      <c r="E103" s="52"/>
      <c r="F103" s="52"/>
      <c r="G103" s="52"/>
      <c r="H103" s="52"/>
      <c r="I103" s="52"/>
      <c r="J103" s="52"/>
      <c r="K103" s="52"/>
      <c r="L103" s="52"/>
      <c r="M103" s="186"/>
    </row>
    <row r="104" spans="1:13" x14ac:dyDescent="0.2">
      <c r="A104" s="172"/>
      <c r="B104" s="174"/>
      <c r="C104" s="15" t="s">
        <v>80</v>
      </c>
      <c r="D104" s="51">
        <v>0</v>
      </c>
      <c r="E104" s="63"/>
      <c r="F104" s="64"/>
      <c r="G104" s="63"/>
      <c r="H104" s="64"/>
      <c r="I104" s="63"/>
      <c r="J104" s="64"/>
      <c r="K104" s="63"/>
      <c r="L104" s="64"/>
      <c r="M104" s="186"/>
    </row>
    <row r="105" spans="1:13" x14ac:dyDescent="0.2">
      <c r="A105" s="172"/>
      <c r="B105" s="174"/>
      <c r="C105" s="13" t="s">
        <v>81</v>
      </c>
      <c r="D105" s="51">
        <v>0</v>
      </c>
      <c r="E105" s="52"/>
      <c r="F105" s="52"/>
      <c r="G105" s="52"/>
      <c r="H105" s="52"/>
      <c r="I105" s="52"/>
      <c r="J105" s="52"/>
      <c r="K105" s="52"/>
      <c r="L105" s="52"/>
      <c r="M105" s="186"/>
    </row>
    <row r="106" spans="1:13" ht="25.5" customHeight="1" x14ac:dyDescent="0.2">
      <c r="A106" s="175"/>
      <c r="B106" s="177"/>
      <c r="C106" s="14" t="s">
        <v>82</v>
      </c>
      <c r="D106" s="51">
        <v>0</v>
      </c>
      <c r="E106" s="63"/>
      <c r="F106" s="64"/>
      <c r="G106" s="63"/>
      <c r="H106" s="64"/>
      <c r="I106" s="63"/>
      <c r="J106" s="64"/>
      <c r="K106" s="63"/>
      <c r="L106" s="64"/>
      <c r="M106" s="186"/>
    </row>
    <row r="107" spans="1:13" x14ac:dyDescent="0.2">
      <c r="A107" s="198" t="s">
        <v>85</v>
      </c>
      <c r="B107" s="199"/>
      <c r="C107" s="16" t="s">
        <v>83</v>
      </c>
      <c r="D107" s="68">
        <f t="shared" ref="D107:L107" si="9">SUM(D108:D112)</f>
        <v>13575.599999999999</v>
      </c>
      <c r="E107" s="69">
        <f t="shared" si="9"/>
        <v>1773.8228099999997</v>
      </c>
      <c r="F107" s="69">
        <f t="shared" si="9"/>
        <v>13.066257182003005</v>
      </c>
      <c r="G107" s="69">
        <f t="shared" si="9"/>
        <v>4359.9744699999992</v>
      </c>
      <c r="H107" s="69">
        <f t="shared" si="9"/>
        <v>32.116256150741037</v>
      </c>
      <c r="I107" s="69">
        <f t="shared" si="9"/>
        <v>5993.4686699999993</v>
      </c>
      <c r="J107" s="69">
        <f t="shared" si="9"/>
        <v>44.148830769910724</v>
      </c>
      <c r="K107" s="69">
        <f t="shared" si="9"/>
        <v>11937.503530000002</v>
      </c>
      <c r="L107" s="69">
        <f t="shared" si="9"/>
        <v>87.933524337782515</v>
      </c>
      <c r="M107" s="202"/>
    </row>
    <row r="108" spans="1:13" ht="24.75" customHeight="1" x14ac:dyDescent="0.2">
      <c r="A108" s="200"/>
      <c r="B108" s="201"/>
      <c r="C108" s="13" t="s">
        <v>14</v>
      </c>
      <c r="D108" s="51">
        <f>D39+D61+D96</f>
        <v>0</v>
      </c>
      <c r="E108" s="55"/>
      <c r="F108" s="56"/>
      <c r="G108" s="55"/>
      <c r="H108" s="56"/>
      <c r="I108" s="55"/>
      <c r="J108" s="56"/>
      <c r="K108" s="55"/>
      <c r="L108" s="56"/>
      <c r="M108" s="202"/>
    </row>
    <row r="109" spans="1:13" ht="38.25" x14ac:dyDescent="0.2">
      <c r="A109" s="200"/>
      <c r="B109" s="201"/>
      <c r="C109" s="14" t="s">
        <v>15</v>
      </c>
      <c r="D109" s="51">
        <f>D40+D62+D97</f>
        <v>0</v>
      </c>
      <c r="E109" s="63"/>
      <c r="F109" s="56"/>
      <c r="G109" s="63"/>
      <c r="H109" s="56"/>
      <c r="I109" s="63"/>
      <c r="J109" s="56"/>
      <c r="K109" s="63"/>
      <c r="L109" s="56"/>
      <c r="M109" s="202"/>
    </row>
    <row r="110" spans="1:13" x14ac:dyDescent="0.2">
      <c r="A110" s="200"/>
      <c r="B110" s="201"/>
      <c r="C110" s="15" t="s">
        <v>80</v>
      </c>
      <c r="D110" s="51">
        <f>D41+D63+D98</f>
        <v>0</v>
      </c>
      <c r="E110" s="63"/>
      <c r="F110" s="56"/>
      <c r="G110" s="63"/>
      <c r="H110" s="56"/>
      <c r="I110" s="63"/>
      <c r="J110" s="56"/>
      <c r="K110" s="63"/>
      <c r="L110" s="56"/>
      <c r="M110" s="202"/>
    </row>
    <row r="111" spans="1:13" x14ac:dyDescent="0.2">
      <c r="A111" s="200"/>
      <c r="B111" s="201"/>
      <c r="C111" s="13" t="s">
        <v>81</v>
      </c>
      <c r="D111" s="51">
        <f>D42+D64+D99</f>
        <v>13575.599999999999</v>
      </c>
      <c r="E111" s="52">
        <f>E42+E64+E99</f>
        <v>1773.8228099999997</v>
      </c>
      <c r="F111" s="52">
        <f>E111/D111*100</f>
        <v>13.066257182003005</v>
      </c>
      <c r="G111" s="52">
        <f>G42+G64+G99</f>
        <v>4359.9744699999992</v>
      </c>
      <c r="H111" s="52">
        <f>G111/D111*100</f>
        <v>32.116256150741037</v>
      </c>
      <c r="I111" s="52">
        <f>I42+I64+I99</f>
        <v>5993.4686699999993</v>
      </c>
      <c r="J111" s="52">
        <f>I111/D111*100</f>
        <v>44.148830769910724</v>
      </c>
      <c r="K111" s="52">
        <f>K42+K64+K99</f>
        <v>11937.503530000002</v>
      </c>
      <c r="L111" s="52">
        <f>K111/D111*100</f>
        <v>87.933524337782515</v>
      </c>
      <c r="M111" s="202"/>
    </row>
    <row r="112" spans="1:13" ht="25.5" x14ac:dyDescent="0.2">
      <c r="A112" s="200"/>
      <c r="B112" s="201"/>
      <c r="C112" s="14" t="s">
        <v>82</v>
      </c>
      <c r="D112" s="53">
        <f>D43+D65+D100</f>
        <v>0</v>
      </c>
      <c r="E112" s="57"/>
      <c r="F112" s="59"/>
      <c r="G112" s="57"/>
      <c r="H112" s="59"/>
      <c r="I112" s="57"/>
      <c r="J112" s="59"/>
      <c r="K112" s="57"/>
      <c r="L112" s="59"/>
      <c r="M112" s="254"/>
    </row>
    <row r="113" spans="1:32" x14ac:dyDescent="0.2">
      <c r="A113" s="255" t="s">
        <v>9</v>
      </c>
      <c r="B113" s="255"/>
      <c r="C113" s="104"/>
      <c r="D113" s="105"/>
      <c r="E113" s="104"/>
      <c r="F113" s="104"/>
      <c r="G113" s="106"/>
      <c r="H113" s="104"/>
      <c r="I113" s="104"/>
      <c r="J113" s="104"/>
      <c r="K113" s="104"/>
      <c r="L113" s="104"/>
      <c r="M113" s="104"/>
    </row>
    <row r="114" spans="1:32" ht="12.75" customHeight="1" x14ac:dyDescent="0.2">
      <c r="A114" s="169" t="s">
        <v>86</v>
      </c>
      <c r="B114" s="171"/>
      <c r="C114" s="16" t="s">
        <v>83</v>
      </c>
      <c r="D114" s="73">
        <f t="shared" ref="D114" si="10">D115+D116+D117+D118+D119</f>
        <v>0</v>
      </c>
      <c r="E114" s="74"/>
      <c r="F114" s="74"/>
      <c r="G114" s="74"/>
      <c r="H114" s="74"/>
      <c r="I114" s="74"/>
      <c r="J114" s="74"/>
      <c r="K114" s="74"/>
      <c r="L114" s="74"/>
      <c r="M114" s="186"/>
    </row>
    <row r="115" spans="1:32" ht="25.5" x14ac:dyDescent="0.2">
      <c r="A115" s="172"/>
      <c r="B115" s="174"/>
      <c r="C115" s="13" t="s">
        <v>14</v>
      </c>
      <c r="D115" s="51">
        <v>0</v>
      </c>
      <c r="E115" s="54"/>
      <c r="F115" s="70"/>
      <c r="G115" s="54"/>
      <c r="H115" s="70"/>
      <c r="I115" s="54"/>
      <c r="J115" s="70"/>
      <c r="K115" s="54"/>
      <c r="L115" s="70"/>
      <c r="M115" s="186"/>
    </row>
    <row r="116" spans="1:32" ht="38.25" x14ac:dyDescent="0.2">
      <c r="A116" s="172"/>
      <c r="B116" s="174"/>
      <c r="C116" s="14" t="s">
        <v>15</v>
      </c>
      <c r="D116" s="51">
        <v>0</v>
      </c>
      <c r="E116" s="52"/>
      <c r="F116" s="52"/>
      <c r="G116" s="52"/>
      <c r="H116" s="52"/>
      <c r="I116" s="52"/>
      <c r="J116" s="52"/>
      <c r="K116" s="52"/>
      <c r="L116" s="52"/>
      <c r="M116" s="186"/>
    </row>
    <row r="117" spans="1:32" x14ac:dyDescent="0.2">
      <c r="A117" s="172"/>
      <c r="B117" s="174"/>
      <c r="C117" s="15" t="s">
        <v>80</v>
      </c>
      <c r="D117" s="51">
        <v>0</v>
      </c>
      <c r="E117" s="55"/>
      <c r="F117" s="56"/>
      <c r="G117" s="55"/>
      <c r="H117" s="56"/>
      <c r="I117" s="55"/>
      <c r="J117" s="56"/>
      <c r="K117" s="55"/>
      <c r="L117" s="56"/>
      <c r="M117" s="186"/>
    </row>
    <row r="118" spans="1:32" x14ac:dyDescent="0.2">
      <c r="A118" s="172"/>
      <c r="B118" s="174"/>
      <c r="C118" s="13" t="s">
        <v>81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86"/>
    </row>
    <row r="119" spans="1:32" ht="25.5" customHeight="1" x14ac:dyDescent="0.2">
      <c r="A119" s="175"/>
      <c r="B119" s="177"/>
      <c r="C119" s="14" t="s">
        <v>82</v>
      </c>
      <c r="D119" s="53">
        <f>D102+D112</f>
        <v>0</v>
      </c>
      <c r="E119" s="57"/>
      <c r="F119" s="59"/>
      <c r="G119" s="57"/>
      <c r="H119" s="59"/>
      <c r="I119" s="57"/>
      <c r="J119" s="59"/>
      <c r="K119" s="57"/>
      <c r="L119" s="59"/>
      <c r="M119" s="186"/>
    </row>
    <row r="120" spans="1:32" ht="12.75" customHeight="1" x14ac:dyDescent="0.2">
      <c r="A120" s="169" t="s">
        <v>87</v>
      </c>
      <c r="B120" s="171"/>
      <c r="C120" s="16" t="s">
        <v>83</v>
      </c>
      <c r="D120" s="68">
        <f t="shared" ref="D120" si="11">D121+D122+D123+D124+D125</f>
        <v>0</v>
      </c>
      <c r="E120" s="69"/>
      <c r="F120" s="69"/>
      <c r="G120" s="69"/>
      <c r="H120" s="69"/>
      <c r="I120" s="69"/>
      <c r="J120" s="69"/>
      <c r="K120" s="69"/>
      <c r="L120" s="69"/>
      <c r="M120" s="186"/>
    </row>
    <row r="121" spans="1:32" ht="25.5" x14ac:dyDescent="0.2">
      <c r="A121" s="172"/>
      <c r="B121" s="174"/>
      <c r="C121" s="13" t="s">
        <v>14</v>
      </c>
      <c r="D121" s="51">
        <v>0</v>
      </c>
      <c r="E121" s="54"/>
      <c r="F121" s="70"/>
      <c r="G121" s="54"/>
      <c r="H121" s="70"/>
      <c r="I121" s="54"/>
      <c r="J121" s="70"/>
      <c r="K121" s="54"/>
      <c r="L121" s="70"/>
      <c r="M121" s="186"/>
    </row>
    <row r="122" spans="1:32" ht="38.25" x14ac:dyDescent="0.2">
      <c r="A122" s="172"/>
      <c r="B122" s="174"/>
      <c r="C122" s="14" t="s">
        <v>15</v>
      </c>
      <c r="D122" s="51">
        <v>0</v>
      </c>
      <c r="E122" s="52"/>
      <c r="F122" s="52"/>
      <c r="G122" s="52"/>
      <c r="H122" s="52"/>
      <c r="I122" s="52"/>
      <c r="J122" s="52"/>
      <c r="K122" s="52"/>
      <c r="L122" s="52"/>
      <c r="M122" s="186"/>
    </row>
    <row r="123" spans="1:32" x14ac:dyDescent="0.2">
      <c r="A123" s="172"/>
      <c r="B123" s="174"/>
      <c r="C123" s="15" t="s">
        <v>80</v>
      </c>
      <c r="D123" s="51">
        <v>0</v>
      </c>
      <c r="E123" s="55"/>
      <c r="F123" s="56"/>
      <c r="G123" s="55"/>
      <c r="H123" s="56"/>
      <c r="I123" s="55"/>
      <c r="J123" s="56"/>
      <c r="K123" s="55"/>
      <c r="L123" s="56"/>
      <c r="M123" s="186"/>
    </row>
    <row r="124" spans="1:32" x14ac:dyDescent="0.2">
      <c r="A124" s="172"/>
      <c r="B124" s="174"/>
      <c r="C124" s="13" t="s">
        <v>81</v>
      </c>
      <c r="D124" s="51">
        <v>0</v>
      </c>
      <c r="E124" s="52"/>
      <c r="F124" s="52"/>
      <c r="G124" s="52"/>
      <c r="H124" s="52"/>
      <c r="I124" s="52"/>
      <c r="J124" s="52"/>
      <c r="K124" s="52"/>
      <c r="L124" s="52"/>
      <c r="M124" s="186"/>
    </row>
    <row r="125" spans="1:32" ht="25.5" customHeight="1" x14ac:dyDescent="0.2">
      <c r="A125" s="175"/>
      <c r="B125" s="177"/>
      <c r="C125" s="14" t="s">
        <v>82</v>
      </c>
      <c r="D125" s="51">
        <v>0</v>
      </c>
      <c r="E125" s="57"/>
      <c r="F125" s="59"/>
      <c r="G125" s="57"/>
      <c r="H125" s="59"/>
      <c r="I125" s="57"/>
      <c r="J125" s="59"/>
      <c r="K125" s="57"/>
      <c r="L125" s="59"/>
      <c r="M125" s="186"/>
    </row>
    <row r="126" spans="1:32" s="23" customFormat="1" ht="15.75" customHeight="1" x14ac:dyDescent="0.2">
      <c r="A126" s="248" t="s">
        <v>88</v>
      </c>
      <c r="B126" s="249"/>
      <c r="C126" s="16" t="s">
        <v>83</v>
      </c>
      <c r="D126" s="68">
        <f>D127+D128+D129+D130+D131</f>
        <v>0</v>
      </c>
      <c r="E126" s="69"/>
      <c r="F126" s="69"/>
      <c r="G126" s="69"/>
      <c r="H126" s="69"/>
      <c r="I126" s="69"/>
      <c r="J126" s="69"/>
      <c r="K126" s="69"/>
      <c r="L126" s="69"/>
      <c r="M126" s="18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25.5" x14ac:dyDescent="0.2">
      <c r="A127" s="250"/>
      <c r="B127" s="251"/>
      <c r="C127" s="13" t="s">
        <v>14</v>
      </c>
      <c r="D127" s="51">
        <v>0</v>
      </c>
      <c r="E127" s="54"/>
      <c r="F127" s="70"/>
      <c r="G127" s="54"/>
      <c r="H127" s="70"/>
      <c r="I127" s="54"/>
      <c r="J127" s="70"/>
      <c r="K127" s="54"/>
      <c r="L127" s="70"/>
      <c r="M127" s="18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46.5" customHeight="1" x14ac:dyDescent="0.2">
      <c r="A128" s="250"/>
      <c r="B128" s="251"/>
      <c r="C128" s="14" t="s">
        <v>15</v>
      </c>
      <c r="D128" s="51">
        <v>0</v>
      </c>
      <c r="E128" s="52"/>
      <c r="F128" s="52"/>
      <c r="G128" s="52"/>
      <c r="H128" s="52"/>
      <c r="I128" s="52"/>
      <c r="J128" s="52"/>
      <c r="K128" s="52"/>
      <c r="L128" s="52"/>
      <c r="M128" s="18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ht="15.75" customHeight="1" x14ac:dyDescent="0.2">
      <c r="A129" s="250"/>
      <c r="B129" s="251"/>
      <c r="C129" s="15" t="s">
        <v>80</v>
      </c>
      <c r="D129" s="51">
        <v>0</v>
      </c>
      <c r="E129" s="55"/>
      <c r="F129" s="56"/>
      <c r="G129" s="55"/>
      <c r="H129" s="56"/>
      <c r="I129" s="55"/>
      <c r="J129" s="56"/>
      <c r="K129" s="55"/>
      <c r="L129" s="56"/>
      <c r="M129" s="18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x14ac:dyDescent="0.2">
      <c r="A130" s="250"/>
      <c r="B130" s="251"/>
      <c r="C130" s="13" t="s">
        <v>81</v>
      </c>
      <c r="D130" s="51">
        <v>0</v>
      </c>
      <c r="E130" s="52"/>
      <c r="F130" s="52"/>
      <c r="G130" s="52"/>
      <c r="H130" s="52"/>
      <c r="I130" s="52"/>
      <c r="J130" s="52"/>
      <c r="K130" s="52"/>
      <c r="L130" s="52"/>
      <c r="M130" s="18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ht="25.5" x14ac:dyDescent="0.2">
      <c r="A131" s="252"/>
      <c r="B131" s="253"/>
      <c r="C131" s="15" t="s">
        <v>82</v>
      </c>
      <c r="D131" s="51">
        <v>0</v>
      </c>
      <c r="E131" s="63"/>
      <c r="F131" s="64"/>
      <c r="G131" s="63"/>
      <c r="H131" s="64"/>
      <c r="I131" s="63"/>
      <c r="J131" s="64"/>
      <c r="K131" s="63"/>
      <c r="L131" s="64"/>
      <c r="M131" s="18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x14ac:dyDescent="0.2">
      <c r="A132" s="198" t="s">
        <v>89</v>
      </c>
      <c r="B132" s="199"/>
      <c r="C132" s="16" t="s">
        <v>83</v>
      </c>
      <c r="D132" s="68">
        <f>SUM(D133:D137)</f>
        <v>13575.6</v>
      </c>
      <c r="E132" s="69">
        <f t="shared" ref="E132:L132" si="12">SUM(E133:E137)</f>
        <v>1773.8228100000001</v>
      </c>
      <c r="F132" s="69">
        <f t="shared" si="12"/>
        <v>13.066257182003005</v>
      </c>
      <c r="G132" s="69">
        <f t="shared" si="12"/>
        <v>4359.9744700000001</v>
      </c>
      <c r="H132" s="69">
        <f t="shared" si="12"/>
        <v>32.116256150741037</v>
      </c>
      <c r="I132" s="69">
        <f t="shared" si="12"/>
        <v>5993.4686700000002</v>
      </c>
      <c r="J132" s="69">
        <f t="shared" si="12"/>
        <v>44.148830769910724</v>
      </c>
      <c r="K132" s="69">
        <f>SUM(K133:K137)</f>
        <v>11937.503530000002</v>
      </c>
      <c r="L132" s="69">
        <f t="shared" si="12"/>
        <v>87.933524337782501</v>
      </c>
      <c r="M132" s="20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26.25" customHeight="1" x14ac:dyDescent="0.2">
      <c r="A133" s="200"/>
      <c r="B133" s="201"/>
      <c r="C133" s="13" t="s">
        <v>14</v>
      </c>
      <c r="D133" s="51">
        <f>D108</f>
        <v>0</v>
      </c>
      <c r="E133" s="55"/>
      <c r="F133" s="56"/>
      <c r="G133" s="55"/>
      <c r="H133" s="56"/>
      <c r="I133" s="55"/>
      <c r="J133" s="56"/>
      <c r="K133" s="55"/>
      <c r="L133" s="56"/>
      <c r="M133" s="202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ht="38.25" x14ac:dyDescent="0.2">
      <c r="A134" s="200"/>
      <c r="B134" s="201"/>
      <c r="C134" s="14" t="s">
        <v>15</v>
      </c>
      <c r="D134" s="51">
        <f>D109</f>
        <v>0</v>
      </c>
      <c r="E134" s="63"/>
      <c r="F134" s="56"/>
      <c r="G134" s="63"/>
      <c r="H134" s="56"/>
      <c r="I134" s="63"/>
      <c r="J134" s="56"/>
      <c r="K134" s="63"/>
      <c r="L134" s="56"/>
      <c r="M134" s="202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3" customFormat="1" x14ac:dyDescent="0.2">
      <c r="A135" s="200"/>
      <c r="B135" s="201"/>
      <c r="C135" s="15" t="s">
        <v>80</v>
      </c>
      <c r="D135" s="51">
        <f>D110</f>
        <v>0</v>
      </c>
      <c r="E135" s="63"/>
      <c r="F135" s="56"/>
      <c r="G135" s="63"/>
      <c r="H135" s="56"/>
      <c r="I135" s="63"/>
      <c r="J135" s="56"/>
      <c r="K135" s="63"/>
      <c r="L135" s="56"/>
      <c r="M135" s="202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200"/>
      <c r="B136" s="201"/>
      <c r="C136" s="13" t="s">
        <v>81</v>
      </c>
      <c r="D136" s="51">
        <f>D139+D145</f>
        <v>13575.6</v>
      </c>
      <c r="E136" s="52">
        <f>E139+E145</f>
        <v>1773.8228100000001</v>
      </c>
      <c r="F136" s="52">
        <f>E136/D136*100</f>
        <v>13.066257182003005</v>
      </c>
      <c r="G136" s="52">
        <f>G139+G145</f>
        <v>4359.9744700000001</v>
      </c>
      <c r="H136" s="52">
        <f>G136/D136*100</f>
        <v>32.116256150741037</v>
      </c>
      <c r="I136" s="52">
        <f>I139+I145</f>
        <v>5993.4686700000002</v>
      </c>
      <c r="J136" s="52">
        <f>I136/D136*100</f>
        <v>44.148830769910724</v>
      </c>
      <c r="K136" s="52">
        <f>K139+K145</f>
        <v>11937.503530000002</v>
      </c>
      <c r="L136" s="52">
        <f>K136/D136*100</f>
        <v>87.933524337782501</v>
      </c>
      <c r="M136" s="202"/>
    </row>
    <row r="137" spans="1:32" ht="25.5" x14ac:dyDescent="0.2">
      <c r="A137" s="200"/>
      <c r="B137" s="201"/>
      <c r="C137" s="14" t="s">
        <v>82</v>
      </c>
      <c r="D137" s="53">
        <f>D112</f>
        <v>0</v>
      </c>
      <c r="E137" s="57"/>
      <c r="F137" s="59"/>
      <c r="G137" s="57"/>
      <c r="H137" s="59"/>
      <c r="I137" s="57"/>
      <c r="J137" s="59"/>
      <c r="K137" s="57"/>
      <c r="L137" s="59"/>
      <c r="M137" s="254"/>
    </row>
    <row r="138" spans="1:32" x14ac:dyDescent="0.2">
      <c r="A138" s="255" t="s">
        <v>9</v>
      </c>
      <c r="B138" s="255"/>
      <c r="C138" s="104"/>
      <c r="D138" s="105"/>
      <c r="E138" s="104"/>
      <c r="F138" s="104"/>
      <c r="G138" s="106"/>
      <c r="H138" s="104"/>
      <c r="I138" s="104"/>
      <c r="J138" s="104"/>
      <c r="K138" s="104"/>
      <c r="L138" s="104"/>
      <c r="M138" s="104"/>
    </row>
    <row r="139" spans="1:32" x14ac:dyDescent="0.2">
      <c r="A139" s="169" t="s">
        <v>90</v>
      </c>
      <c r="B139" s="171"/>
      <c r="C139" s="16" t="s">
        <v>83</v>
      </c>
      <c r="D139" s="73">
        <f t="shared" ref="D139:L139" si="13">D140+D141+D142+D143+D144</f>
        <v>6632.8</v>
      </c>
      <c r="E139" s="74">
        <f t="shared" si="13"/>
        <v>738.63390000000004</v>
      </c>
      <c r="F139" s="74">
        <f t="shared" si="13"/>
        <v>11.136079785309372</v>
      </c>
      <c r="G139" s="74">
        <f t="shared" si="13"/>
        <v>2406.2825800000001</v>
      </c>
      <c r="H139" s="74">
        <f t="shared" si="13"/>
        <v>36.278533650946812</v>
      </c>
      <c r="I139" s="74">
        <f>I140+I141+I142+I143+I144</f>
        <v>3093.4588600000002</v>
      </c>
      <c r="J139" s="74">
        <f t="shared" si="13"/>
        <v>46.638808044867929</v>
      </c>
      <c r="K139" s="74">
        <f>K140+K141+K142+K143+K144</f>
        <v>7185.9518700000008</v>
      </c>
      <c r="L139" s="74">
        <f t="shared" si="13"/>
        <v>108.33964343866845</v>
      </c>
      <c r="M139" s="186"/>
    </row>
    <row r="140" spans="1:32" ht="25.5" x14ac:dyDescent="0.2">
      <c r="A140" s="172"/>
      <c r="B140" s="174"/>
      <c r="C140" s="13" t="s">
        <v>14</v>
      </c>
      <c r="D140" s="51">
        <v>0</v>
      </c>
      <c r="E140" s="54"/>
      <c r="F140" s="70"/>
      <c r="G140" s="54"/>
      <c r="H140" s="70"/>
      <c r="I140" s="54"/>
      <c r="J140" s="70"/>
      <c r="K140" s="54"/>
      <c r="L140" s="70"/>
      <c r="M140" s="186"/>
    </row>
    <row r="141" spans="1:32" ht="38.25" x14ac:dyDescent="0.2">
      <c r="A141" s="172"/>
      <c r="B141" s="174"/>
      <c r="C141" s="14" t="s">
        <v>15</v>
      </c>
      <c r="D141" s="51">
        <v>0</v>
      </c>
      <c r="E141" s="52"/>
      <c r="F141" s="52"/>
      <c r="G141" s="52"/>
      <c r="H141" s="52"/>
      <c r="I141" s="52"/>
      <c r="J141" s="52"/>
      <c r="K141" s="52"/>
      <c r="L141" s="52"/>
      <c r="M141" s="186"/>
    </row>
    <row r="142" spans="1:32" x14ac:dyDescent="0.2">
      <c r="A142" s="172"/>
      <c r="B142" s="174"/>
      <c r="C142" s="15" t="s">
        <v>80</v>
      </c>
      <c r="D142" s="51">
        <v>0</v>
      </c>
      <c r="E142" s="55"/>
      <c r="F142" s="56"/>
      <c r="G142" s="55"/>
      <c r="H142" s="56"/>
      <c r="I142" s="55"/>
      <c r="J142" s="56"/>
      <c r="K142" s="55"/>
      <c r="L142" s="56"/>
      <c r="M142" s="186"/>
    </row>
    <row r="143" spans="1:32" x14ac:dyDescent="0.2">
      <c r="A143" s="172"/>
      <c r="B143" s="174"/>
      <c r="C143" s="13" t="s">
        <v>81</v>
      </c>
      <c r="D143" s="51">
        <v>6632.8</v>
      </c>
      <c r="E143" s="52">
        <v>738.63390000000004</v>
      </c>
      <c r="F143" s="52">
        <f>E143/D143*100</f>
        <v>11.136079785309372</v>
      </c>
      <c r="G143" s="52">
        <f>E143+1667.64868</f>
        <v>2406.2825800000001</v>
      </c>
      <c r="H143" s="52">
        <f>G143/D143*100</f>
        <v>36.278533650946812</v>
      </c>
      <c r="I143" s="52">
        <f>G143+687.17628</f>
        <v>3093.4588600000002</v>
      </c>
      <c r="J143" s="52">
        <f>I143/D143*100</f>
        <v>46.638808044867929</v>
      </c>
      <c r="K143" s="52">
        <f>I143+4092.49301</f>
        <v>7185.9518700000008</v>
      </c>
      <c r="L143" s="52">
        <f>K143/D143*100</f>
        <v>108.33964343866845</v>
      </c>
      <c r="M143" s="186"/>
    </row>
    <row r="144" spans="1:32" ht="25.5" x14ac:dyDescent="0.2">
      <c r="A144" s="175"/>
      <c r="B144" s="177"/>
      <c r="C144" s="14" t="s">
        <v>82</v>
      </c>
      <c r="D144" s="53">
        <v>0</v>
      </c>
      <c r="E144" s="57"/>
      <c r="F144" s="59"/>
      <c r="G144" s="57"/>
      <c r="H144" s="59"/>
      <c r="I144" s="57"/>
      <c r="J144" s="59"/>
      <c r="K144" s="57"/>
      <c r="L144" s="59"/>
      <c r="M144" s="186"/>
    </row>
    <row r="145" spans="1:13" ht="12.75" customHeight="1" x14ac:dyDescent="0.2">
      <c r="A145" s="169" t="s">
        <v>91</v>
      </c>
      <c r="B145" s="171"/>
      <c r="C145" s="16" t="s">
        <v>83</v>
      </c>
      <c r="D145" s="68">
        <f t="shared" ref="D145:L145" si="14">D146+D147+D148+D149+D150</f>
        <v>6942.8</v>
      </c>
      <c r="E145" s="69">
        <f t="shared" si="14"/>
        <v>1035.1889100000001</v>
      </c>
      <c r="F145" s="69">
        <f t="shared" si="14"/>
        <v>14.910251051448983</v>
      </c>
      <c r="G145" s="69">
        <f t="shared" si="14"/>
        <v>1953.6918900000001</v>
      </c>
      <c r="H145" s="69">
        <f t="shared" si="14"/>
        <v>28.139826726968948</v>
      </c>
      <c r="I145" s="69">
        <f t="shared" si="14"/>
        <v>2900.00981</v>
      </c>
      <c r="J145" s="69">
        <f t="shared" si="14"/>
        <v>41.770032407674137</v>
      </c>
      <c r="K145" s="69">
        <f t="shared" si="14"/>
        <v>4751.5516600000001</v>
      </c>
      <c r="L145" s="69">
        <f t="shared" si="14"/>
        <v>68.438550152676157</v>
      </c>
      <c r="M145" s="186"/>
    </row>
    <row r="146" spans="1:13" ht="25.5" x14ac:dyDescent="0.2">
      <c r="A146" s="172"/>
      <c r="B146" s="174"/>
      <c r="C146" s="13" t="s">
        <v>14</v>
      </c>
      <c r="D146" s="51">
        <v>0</v>
      </c>
      <c r="E146" s="54"/>
      <c r="F146" s="70"/>
      <c r="G146" s="54"/>
      <c r="H146" s="70"/>
      <c r="I146" s="54"/>
      <c r="J146" s="70"/>
      <c r="K146" s="54"/>
      <c r="L146" s="70"/>
      <c r="M146" s="186"/>
    </row>
    <row r="147" spans="1:13" ht="38.25" x14ac:dyDescent="0.2">
      <c r="A147" s="172"/>
      <c r="B147" s="174"/>
      <c r="C147" s="14" t="s">
        <v>15</v>
      </c>
      <c r="D147" s="51">
        <v>0</v>
      </c>
      <c r="E147" s="52"/>
      <c r="F147" s="52"/>
      <c r="G147" s="52"/>
      <c r="H147" s="52"/>
      <c r="I147" s="52"/>
      <c r="J147" s="52"/>
      <c r="K147" s="52"/>
      <c r="L147" s="52"/>
      <c r="M147" s="186"/>
    </row>
    <row r="148" spans="1:13" x14ac:dyDescent="0.2">
      <c r="A148" s="172"/>
      <c r="B148" s="174"/>
      <c r="C148" s="15" t="s">
        <v>80</v>
      </c>
      <c r="D148" s="51">
        <v>0</v>
      </c>
      <c r="E148" s="55"/>
      <c r="F148" s="56"/>
      <c r="G148" s="55"/>
      <c r="H148" s="56"/>
      <c r="I148" s="55"/>
      <c r="J148" s="56"/>
      <c r="K148" s="55"/>
      <c r="L148" s="56"/>
      <c r="M148" s="186"/>
    </row>
    <row r="149" spans="1:13" x14ac:dyDescent="0.2">
      <c r="A149" s="172"/>
      <c r="B149" s="174"/>
      <c r="C149" s="13" t="s">
        <v>81</v>
      </c>
      <c r="D149" s="51">
        <v>6942.8</v>
      </c>
      <c r="E149" s="52">
        <v>1035.1889100000001</v>
      </c>
      <c r="F149" s="52">
        <f>E149/D149*100</f>
        <v>14.910251051448983</v>
      </c>
      <c r="G149" s="52">
        <f>E149+918.50298</f>
        <v>1953.6918900000001</v>
      </c>
      <c r="H149" s="52">
        <f>G149/D149*100</f>
        <v>28.139826726968948</v>
      </c>
      <c r="I149" s="52">
        <f>G149+946.31792</f>
        <v>2900.00981</v>
      </c>
      <c r="J149" s="52">
        <f>I149/D149*100</f>
        <v>41.770032407674137</v>
      </c>
      <c r="K149" s="52">
        <f>I149+1887.42185-35.88</f>
        <v>4751.5516600000001</v>
      </c>
      <c r="L149" s="52">
        <f>K149/D149*100</f>
        <v>68.438550152676157</v>
      </c>
      <c r="M149" s="186"/>
    </row>
    <row r="150" spans="1:13" ht="25.5" x14ac:dyDescent="0.2">
      <c r="A150" s="175"/>
      <c r="B150" s="177"/>
      <c r="C150" s="15" t="s">
        <v>82</v>
      </c>
      <c r="D150" s="51">
        <v>0</v>
      </c>
      <c r="E150" s="63"/>
      <c r="F150" s="64"/>
      <c r="G150" s="63"/>
      <c r="H150" s="64"/>
      <c r="I150" s="63"/>
      <c r="J150" s="64"/>
      <c r="K150" s="63"/>
      <c r="L150" s="64"/>
      <c r="M150" s="186"/>
    </row>
    <row r="152" spans="1:13" ht="16.5" customHeight="1" x14ac:dyDescent="0.25">
      <c r="A152" s="148" t="s">
        <v>19</v>
      </c>
      <c r="B152" s="197"/>
      <c r="C152" s="135" t="s">
        <v>23</v>
      </c>
      <c r="D152" s="135"/>
      <c r="E152" s="107"/>
      <c r="F152" s="18"/>
    </row>
    <row r="153" spans="1:13" ht="12.75" customHeight="1" x14ac:dyDescent="0.25">
      <c r="A153" s="130"/>
      <c r="B153" s="134"/>
      <c r="C153" s="109" t="s">
        <v>96</v>
      </c>
      <c r="D153" s="9"/>
      <c r="E153" s="107"/>
      <c r="F153" s="18"/>
    </row>
    <row r="154" spans="1:13" ht="47.25" customHeight="1" x14ac:dyDescent="0.25">
      <c r="A154" s="148" t="s">
        <v>20</v>
      </c>
      <c r="B154" s="197"/>
      <c r="C154" s="135" t="s">
        <v>23</v>
      </c>
      <c r="D154" s="136"/>
      <c r="F154" s="18"/>
    </row>
    <row r="155" spans="1:13" ht="15" x14ac:dyDescent="0.2">
      <c r="A155" s="18"/>
      <c r="B155" s="18"/>
      <c r="C155" s="109" t="s">
        <v>96</v>
      </c>
      <c r="D155" s="35"/>
      <c r="E155" s="18"/>
      <c r="F155" s="18"/>
    </row>
    <row r="156" spans="1:13" ht="15.75" x14ac:dyDescent="0.25">
      <c r="A156" s="5" t="s">
        <v>93</v>
      </c>
      <c r="B156" s="18"/>
      <c r="C156" s="18"/>
      <c r="D156" s="35"/>
      <c r="E156" s="18"/>
      <c r="F156" s="18"/>
    </row>
    <row r="157" spans="1:13" ht="15.75" x14ac:dyDescent="0.25">
      <c r="A157" s="148" t="s">
        <v>92</v>
      </c>
      <c r="B157" s="148"/>
      <c r="C157" s="108" t="s">
        <v>24</v>
      </c>
      <c r="D157" s="111"/>
      <c r="E157" s="110"/>
      <c r="F157" s="18"/>
    </row>
    <row r="158" spans="1:13" ht="15.75" x14ac:dyDescent="0.25">
      <c r="A158" s="148"/>
      <c r="B158" s="148"/>
      <c r="C158" s="109" t="s">
        <v>96</v>
      </c>
      <c r="D158" s="29"/>
      <c r="E158" s="110"/>
      <c r="F158" s="18"/>
    </row>
    <row r="159" spans="1:13" ht="15.75" x14ac:dyDescent="0.25">
      <c r="A159" s="5"/>
      <c r="B159" s="5"/>
      <c r="C159" s="5"/>
      <c r="D159" s="29"/>
      <c r="E159" s="110"/>
      <c r="F159" s="18"/>
    </row>
    <row r="160" spans="1:13" ht="15.75" x14ac:dyDescent="0.25">
      <c r="A160" s="148" t="s">
        <v>94</v>
      </c>
      <c r="B160" s="148"/>
      <c r="C160" s="108" t="s">
        <v>95</v>
      </c>
      <c r="D160" s="111"/>
      <c r="E160" s="110"/>
    </row>
    <row r="161" spans="1:5" ht="15.75" x14ac:dyDescent="0.25">
      <c r="A161" s="148"/>
      <c r="B161" s="148"/>
      <c r="C161" s="109" t="s">
        <v>96</v>
      </c>
      <c r="D161" s="29"/>
      <c r="E161" s="5"/>
    </row>
  </sheetData>
  <mergeCells count="82">
    <mergeCell ref="A21:A26"/>
    <mergeCell ref="B21:B26"/>
    <mergeCell ref="M21:M2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8:M18"/>
    <mergeCell ref="A19:M19"/>
    <mergeCell ref="A20:M20"/>
    <mergeCell ref="A50:M50"/>
    <mergeCell ref="A27:M27"/>
    <mergeCell ref="A28:M28"/>
    <mergeCell ref="A29:M29"/>
    <mergeCell ref="A30:M30"/>
    <mergeCell ref="A31:A36"/>
    <mergeCell ref="B31:B36"/>
    <mergeCell ref="M31:M36"/>
    <mergeCell ref="A37:M37"/>
    <mergeCell ref="A38:B43"/>
    <mergeCell ref="M38:M43"/>
    <mergeCell ref="A44:B49"/>
    <mergeCell ref="M44:M49"/>
    <mergeCell ref="A73:M73"/>
    <mergeCell ref="A51:M51"/>
    <mergeCell ref="A52:A57"/>
    <mergeCell ref="B52:B57"/>
    <mergeCell ref="M52:M57"/>
    <mergeCell ref="A58:M58"/>
    <mergeCell ref="A59:M59"/>
    <mergeCell ref="A60:B65"/>
    <mergeCell ref="M60:M65"/>
    <mergeCell ref="A66:B71"/>
    <mergeCell ref="M66:M71"/>
    <mergeCell ref="A72:M72"/>
    <mergeCell ref="A88:A93"/>
    <mergeCell ref="B88:B93"/>
    <mergeCell ref="M88:M93"/>
    <mergeCell ref="A74:A79"/>
    <mergeCell ref="B74:B79"/>
    <mergeCell ref="M74:M79"/>
    <mergeCell ref="A80:M80"/>
    <mergeCell ref="A81:M81"/>
    <mergeCell ref="A82:M82"/>
    <mergeCell ref="A83:M83"/>
    <mergeCell ref="A84:M84"/>
    <mergeCell ref="A85:M85"/>
    <mergeCell ref="A86:M86"/>
    <mergeCell ref="A87:M87"/>
    <mergeCell ref="A126:B131"/>
    <mergeCell ref="M126:M131"/>
    <mergeCell ref="A94:M94"/>
    <mergeCell ref="A95:B100"/>
    <mergeCell ref="M95:M100"/>
    <mergeCell ref="A101:B106"/>
    <mergeCell ref="M101:M106"/>
    <mergeCell ref="A107:B112"/>
    <mergeCell ref="M107:M112"/>
    <mergeCell ref="A113:B113"/>
    <mergeCell ref="A114:B119"/>
    <mergeCell ref="M114:M119"/>
    <mergeCell ref="A120:B125"/>
    <mergeCell ref="M120:M125"/>
    <mergeCell ref="M132:M137"/>
    <mergeCell ref="A138:B138"/>
    <mergeCell ref="A139:B144"/>
    <mergeCell ref="M139:M144"/>
    <mergeCell ref="A145:B150"/>
    <mergeCell ref="M145:M150"/>
    <mergeCell ref="A152:B152"/>
    <mergeCell ref="A154:B154"/>
    <mergeCell ref="A157:B158"/>
    <mergeCell ref="A160:B161"/>
    <mergeCell ref="A132:B137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view="pageBreakPreview" topLeftCell="A100" zoomScale="110" zoomScaleSheetLayoutView="110" workbookViewId="0">
      <selection activeCell="Q146" sqref="Q146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2"/>
      <c r="D1" s="25" t="s">
        <v>67</v>
      </c>
      <c r="E1" s="101" t="s">
        <v>68</v>
      </c>
      <c r="F1" s="4"/>
      <c r="G1" s="19"/>
    </row>
    <row r="2" spans="1:32" ht="15.75" x14ac:dyDescent="0.25">
      <c r="B2" s="2"/>
      <c r="D2" s="26" t="s">
        <v>69</v>
      </c>
      <c r="E2" s="4"/>
      <c r="F2" s="4"/>
      <c r="G2" s="19"/>
    </row>
    <row r="3" spans="1:32" ht="15.75" x14ac:dyDescent="0.25">
      <c r="B3" s="2"/>
      <c r="C3" s="17" t="s">
        <v>61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116</v>
      </c>
      <c r="E6" s="4"/>
      <c r="F6" s="4"/>
      <c r="G6" s="19"/>
    </row>
    <row r="7" spans="1:32" ht="15.75" x14ac:dyDescent="0.25">
      <c r="B7" s="5"/>
      <c r="D7" s="31"/>
      <c r="E7" s="102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48" t="s">
        <v>104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36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72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71</v>
      </c>
    </row>
    <row r="14" spans="1:32" ht="22.5" customHeight="1" x14ac:dyDescent="0.2">
      <c r="A14" s="151" t="s">
        <v>7</v>
      </c>
      <c r="B14" s="151" t="s">
        <v>73</v>
      </c>
      <c r="C14" s="151" t="s">
        <v>8</v>
      </c>
      <c r="D14" s="152" t="s">
        <v>74</v>
      </c>
      <c r="E14" s="153"/>
      <c r="F14" s="258"/>
      <c r="G14" s="258"/>
      <c r="H14" s="258"/>
      <c r="I14" s="258"/>
      <c r="J14" s="258"/>
      <c r="K14" s="258"/>
      <c r="L14" s="258"/>
      <c r="M14" s="160" t="s">
        <v>79</v>
      </c>
    </row>
    <row r="15" spans="1:32" ht="16.5" customHeight="1" x14ac:dyDescent="0.2">
      <c r="A15" s="151"/>
      <c r="B15" s="151"/>
      <c r="C15" s="151"/>
      <c r="D15" s="152"/>
      <c r="E15" s="256" t="s">
        <v>75</v>
      </c>
      <c r="F15" s="220"/>
      <c r="G15" s="256" t="s">
        <v>76</v>
      </c>
      <c r="H15" s="220"/>
      <c r="I15" s="256" t="s">
        <v>77</v>
      </c>
      <c r="J15" s="220"/>
      <c r="K15" s="256" t="s">
        <v>78</v>
      </c>
      <c r="L15" s="220"/>
      <c r="M15" s="160"/>
    </row>
    <row r="16" spans="1:32" ht="63" customHeight="1" x14ac:dyDescent="0.2">
      <c r="A16" s="151"/>
      <c r="B16" s="151"/>
      <c r="C16" s="151"/>
      <c r="D16" s="152"/>
      <c r="E16" s="128" t="s">
        <v>10</v>
      </c>
      <c r="F16" s="128" t="s">
        <v>11</v>
      </c>
      <c r="G16" s="128" t="s">
        <v>10</v>
      </c>
      <c r="H16" s="128" t="s">
        <v>11</v>
      </c>
      <c r="I16" s="128" t="s">
        <v>10</v>
      </c>
      <c r="J16" s="128" t="s">
        <v>11</v>
      </c>
      <c r="K16" s="128" t="s">
        <v>10</v>
      </c>
      <c r="L16" s="128" t="s">
        <v>11</v>
      </c>
      <c r="M16" s="160"/>
    </row>
    <row r="17" spans="1:13" ht="12.75" customHeight="1" x14ac:dyDescent="0.2">
      <c r="A17" s="128">
        <v>1</v>
      </c>
      <c r="B17" s="128">
        <v>2</v>
      </c>
      <c r="C17" s="128">
        <v>3</v>
      </c>
      <c r="D17" s="129">
        <v>4</v>
      </c>
      <c r="E17" s="128">
        <v>5</v>
      </c>
      <c r="F17" s="128">
        <v>6</v>
      </c>
      <c r="G17" s="128">
        <v>7</v>
      </c>
      <c r="H17" s="128">
        <v>8</v>
      </c>
      <c r="I17" s="128">
        <v>9</v>
      </c>
      <c r="J17" s="128">
        <v>10</v>
      </c>
      <c r="K17" s="128">
        <v>11</v>
      </c>
      <c r="L17" s="128">
        <v>12</v>
      </c>
      <c r="M17" s="127">
        <v>13</v>
      </c>
    </row>
    <row r="18" spans="1:13" ht="12.75" customHeight="1" x14ac:dyDescent="0.2">
      <c r="A18" s="161" t="s">
        <v>21</v>
      </c>
      <c r="B18" s="162"/>
      <c r="C18" s="162"/>
      <c r="D18" s="162"/>
      <c r="E18" s="163"/>
      <c r="F18" s="163"/>
      <c r="G18" s="163"/>
      <c r="H18" s="163"/>
      <c r="I18" s="163"/>
      <c r="J18" s="163"/>
      <c r="K18" s="163"/>
      <c r="L18" s="163"/>
      <c r="M18" s="164"/>
    </row>
    <row r="19" spans="1:13" ht="12.75" customHeight="1" x14ac:dyDescent="0.2">
      <c r="A19" s="161" t="s">
        <v>32</v>
      </c>
      <c r="B19" s="162"/>
      <c r="C19" s="162"/>
      <c r="D19" s="162"/>
      <c r="E19" s="163"/>
      <c r="F19" s="163"/>
      <c r="G19" s="163"/>
      <c r="H19" s="163"/>
      <c r="I19" s="163"/>
      <c r="J19" s="163"/>
      <c r="K19" s="163"/>
      <c r="L19" s="163"/>
      <c r="M19" s="164"/>
    </row>
    <row r="20" spans="1:13" ht="12.75" customHeight="1" x14ac:dyDescent="0.2">
      <c r="A20" s="161" t="s">
        <v>31</v>
      </c>
      <c r="B20" s="162"/>
      <c r="C20" s="162"/>
      <c r="D20" s="162"/>
      <c r="E20" s="163"/>
      <c r="F20" s="163"/>
      <c r="G20" s="163"/>
      <c r="H20" s="163"/>
      <c r="I20" s="163"/>
      <c r="J20" s="163"/>
      <c r="K20" s="163"/>
      <c r="L20" s="163"/>
      <c r="M20" s="164"/>
    </row>
    <row r="21" spans="1:13" ht="12.75" customHeight="1" x14ac:dyDescent="0.2">
      <c r="A21" s="154" t="s">
        <v>12</v>
      </c>
      <c r="B21" s="156" t="s">
        <v>36</v>
      </c>
      <c r="C21" s="103" t="s">
        <v>83</v>
      </c>
      <c r="D21" s="51">
        <f>D22+D23+D24+D25+D26</f>
        <v>402.1</v>
      </c>
      <c r="E21" s="52">
        <f t="shared" ref="E21:H21" si="0">E22+E23+E24+E25+E26</f>
        <v>96.85</v>
      </c>
      <c r="F21" s="52">
        <f t="shared" si="0"/>
        <v>24.086048246704799</v>
      </c>
      <c r="G21" s="52">
        <f t="shared" si="0"/>
        <v>139.75</v>
      </c>
      <c r="H21" s="52">
        <f t="shared" si="0"/>
        <v>34.755036060681419</v>
      </c>
      <c r="I21" s="52">
        <f>I22+I23+I24+I25+I26</f>
        <v>193.75</v>
      </c>
      <c r="J21" s="52">
        <f>J22+J23+J24+J25+J26</f>
        <v>48.184531211141504</v>
      </c>
      <c r="K21" s="52">
        <f>K26+K25+K24+K23+K22</f>
        <v>389.25842</v>
      </c>
      <c r="L21" s="52">
        <f>L26+L25+L24+L23+L22</f>
        <v>96.806371549365821</v>
      </c>
      <c r="M21" s="184" t="s">
        <v>102</v>
      </c>
    </row>
    <row r="22" spans="1:13" ht="25.5" x14ac:dyDescent="0.2">
      <c r="A22" s="155"/>
      <c r="B22" s="157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85"/>
    </row>
    <row r="23" spans="1:13" ht="38.25" x14ac:dyDescent="0.2">
      <c r="A23" s="155"/>
      <c r="B23" s="157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85"/>
    </row>
    <row r="24" spans="1:13" ht="13.5" customHeight="1" x14ac:dyDescent="0.2">
      <c r="A24" s="155"/>
      <c r="B24" s="157"/>
      <c r="C24" s="15" t="s">
        <v>80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85"/>
    </row>
    <row r="25" spans="1:13" ht="13.5" customHeight="1" x14ac:dyDescent="0.2">
      <c r="A25" s="155"/>
      <c r="B25" s="157"/>
      <c r="C25" s="13" t="s">
        <v>81</v>
      </c>
      <c r="D25" s="137">
        <v>402.1</v>
      </c>
      <c r="E25" s="51">
        <v>96.85</v>
      </c>
      <c r="F25" s="51">
        <f>E25/D25*100</f>
        <v>24.086048246704799</v>
      </c>
      <c r="G25" s="51">
        <f>E25+42.9</f>
        <v>139.75</v>
      </c>
      <c r="H25" s="51">
        <f>G25/D25*100</f>
        <v>34.755036060681419</v>
      </c>
      <c r="I25" s="51">
        <f>G25+54</f>
        <v>193.75</v>
      </c>
      <c r="J25" s="51">
        <f>I25/D25*100</f>
        <v>48.184531211141504</v>
      </c>
      <c r="K25" s="51">
        <f>I25+195.50842</f>
        <v>389.25842</v>
      </c>
      <c r="L25" s="51">
        <f>K25/D25*100</f>
        <v>96.806371549365821</v>
      </c>
      <c r="M25" s="185"/>
    </row>
    <row r="26" spans="1:13" ht="25.5" customHeight="1" x14ac:dyDescent="0.2">
      <c r="A26" s="155"/>
      <c r="B26" s="158"/>
      <c r="C26" s="14" t="s">
        <v>82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85"/>
    </row>
    <row r="27" spans="1:13" ht="93" customHeight="1" x14ac:dyDescent="0.2">
      <c r="A27" s="225" t="s">
        <v>70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</row>
    <row r="28" spans="1:13" s="36" customFormat="1" ht="80.25" customHeight="1" x14ac:dyDescent="0.2">
      <c r="A28" s="159" t="s">
        <v>62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1:13" s="36" customFormat="1" ht="91.5" customHeight="1" x14ac:dyDescent="0.2">
      <c r="A29" s="257" t="s">
        <v>99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</row>
    <row r="30" spans="1:13" s="36" customFormat="1" ht="198.75" customHeight="1" x14ac:dyDescent="0.2">
      <c r="A30" s="257" t="s">
        <v>110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</row>
    <row r="31" spans="1:13" ht="12.75" customHeight="1" x14ac:dyDescent="0.2">
      <c r="A31" s="154" t="s">
        <v>97</v>
      </c>
      <c r="B31" s="156" t="s">
        <v>98</v>
      </c>
      <c r="C31" s="103" t="s">
        <v>83</v>
      </c>
      <c r="D31" s="51">
        <f>D32+D33+D34+D35+D36</f>
        <v>5086.8999999999996</v>
      </c>
      <c r="E31" s="52">
        <f>E32+E33+E34+E35+E36</f>
        <v>0</v>
      </c>
      <c r="F31" s="52">
        <f t="shared" ref="F31:I31" si="1">F32+F33+F34+F35+F36</f>
        <v>0</v>
      </c>
      <c r="G31" s="52">
        <f t="shared" si="1"/>
        <v>0</v>
      </c>
      <c r="H31" s="52">
        <f t="shared" si="1"/>
        <v>0</v>
      </c>
      <c r="I31" s="52">
        <f t="shared" si="1"/>
        <v>0</v>
      </c>
      <c r="J31" s="52">
        <f>J32+J33+J34+J35+J36</f>
        <v>0</v>
      </c>
      <c r="K31" s="52">
        <f>K32+K33+K34+K35+K36</f>
        <v>2991</v>
      </c>
      <c r="L31" s="52">
        <f>L32+L33+L34+L35+L36</f>
        <v>58.798089209538226</v>
      </c>
      <c r="M31" s="184" t="s">
        <v>112</v>
      </c>
    </row>
    <row r="32" spans="1:13" ht="25.5" x14ac:dyDescent="0.2">
      <c r="A32" s="155"/>
      <c r="B32" s="157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66"/>
    </row>
    <row r="33" spans="1:13" ht="38.25" x14ac:dyDescent="0.2">
      <c r="A33" s="155"/>
      <c r="B33" s="157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66"/>
    </row>
    <row r="34" spans="1:13" ht="13.5" customHeight="1" x14ac:dyDescent="0.2">
      <c r="A34" s="155"/>
      <c r="B34" s="157"/>
      <c r="C34" s="15" t="s">
        <v>80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66"/>
    </row>
    <row r="35" spans="1:13" ht="13.5" customHeight="1" x14ac:dyDescent="0.2">
      <c r="A35" s="155"/>
      <c r="B35" s="157"/>
      <c r="C35" s="13" t="s">
        <v>81</v>
      </c>
      <c r="D35" s="137">
        <v>5086.8999999999996</v>
      </c>
      <c r="E35" s="51">
        <v>0</v>
      </c>
      <c r="F35" s="51">
        <f>E35/D35*100</f>
        <v>0</v>
      </c>
      <c r="G35" s="51">
        <f>E35+0</f>
        <v>0</v>
      </c>
      <c r="H35" s="51">
        <f>G35/D35*100</f>
        <v>0</v>
      </c>
      <c r="I35" s="51">
        <f>G35+0</f>
        <v>0</v>
      </c>
      <c r="J35" s="51">
        <f>I35/D35*100</f>
        <v>0</v>
      </c>
      <c r="K35" s="51">
        <f>I35+2991</f>
        <v>2991</v>
      </c>
      <c r="L35" s="51">
        <f>K35/D35*100</f>
        <v>58.798089209538226</v>
      </c>
      <c r="M35" s="166"/>
    </row>
    <row r="36" spans="1:13" ht="25.5" customHeight="1" x14ac:dyDescent="0.2">
      <c r="A36" s="155"/>
      <c r="B36" s="158"/>
      <c r="C36" s="14" t="s">
        <v>82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66"/>
    </row>
    <row r="37" spans="1:13" ht="13.5" customHeight="1" x14ac:dyDescent="0.2">
      <c r="A37" s="225" t="s">
        <v>111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7"/>
    </row>
    <row r="38" spans="1:13" x14ac:dyDescent="0.2">
      <c r="A38" s="169" t="s">
        <v>16</v>
      </c>
      <c r="B38" s="170"/>
      <c r="C38" s="16" t="s">
        <v>83</v>
      </c>
      <c r="D38" s="53">
        <f>D39+D40+D41+D42+D43</f>
        <v>5489</v>
      </c>
      <c r="E38" s="53">
        <f>E39+E40+E41+E42+E43</f>
        <v>96.85</v>
      </c>
      <c r="F38" s="54">
        <f>E38/D38*100</f>
        <v>1.7644379668427763</v>
      </c>
      <c r="G38" s="53">
        <f>G39+G40+G41+G42+G43</f>
        <v>139.75</v>
      </c>
      <c r="H38" s="54">
        <f>G38/D38*100</f>
        <v>2.5460010930952812</v>
      </c>
      <c r="I38" s="53">
        <f>I39+I40+I41+I42+I43</f>
        <v>193.75</v>
      </c>
      <c r="J38" s="54">
        <f>I38/D38*100</f>
        <v>3.5297868464201132</v>
      </c>
      <c r="K38" s="53">
        <f>K39+K40+K41+K42+K43</f>
        <v>3380.2584200000001</v>
      </c>
      <c r="L38" s="54">
        <f>L39+L40+L41+L42+L43</f>
        <v>61.582408817635269</v>
      </c>
      <c r="M38" s="178"/>
    </row>
    <row r="39" spans="1:13" ht="25.5" x14ac:dyDescent="0.2">
      <c r="A39" s="172"/>
      <c r="B39" s="173"/>
      <c r="C39" s="13" t="s">
        <v>14</v>
      </c>
      <c r="D39" s="51">
        <f>D22+D32</f>
        <v>0</v>
      </c>
      <c r="E39" s="63"/>
      <c r="F39" s="64"/>
      <c r="G39" s="63"/>
      <c r="H39" s="64"/>
      <c r="I39" s="63"/>
      <c r="J39" s="64"/>
      <c r="K39" s="63"/>
      <c r="L39" s="64"/>
      <c r="M39" s="179"/>
    </row>
    <row r="40" spans="1:13" ht="38.25" x14ac:dyDescent="0.2">
      <c r="A40" s="172"/>
      <c r="B40" s="173"/>
      <c r="C40" s="14" t="s">
        <v>15</v>
      </c>
      <c r="D40" s="51">
        <f>D23+D33</f>
        <v>0</v>
      </c>
      <c r="E40" s="57"/>
      <c r="F40" s="58"/>
      <c r="G40" s="57"/>
      <c r="H40" s="59"/>
      <c r="I40" s="57"/>
      <c r="J40" s="59"/>
      <c r="K40" s="57"/>
      <c r="L40" s="59"/>
      <c r="M40" s="179"/>
    </row>
    <row r="41" spans="1:13" ht="13.5" customHeight="1" x14ac:dyDescent="0.2">
      <c r="A41" s="172"/>
      <c r="B41" s="173"/>
      <c r="C41" s="15" t="s">
        <v>80</v>
      </c>
      <c r="D41" s="51">
        <f>D24+D34</f>
        <v>0</v>
      </c>
      <c r="E41" s="60"/>
      <c r="F41" s="60"/>
      <c r="G41" s="60"/>
      <c r="H41" s="60"/>
      <c r="I41" s="60"/>
      <c r="J41" s="60"/>
      <c r="K41" s="60"/>
      <c r="L41" s="60"/>
      <c r="M41" s="179"/>
    </row>
    <row r="42" spans="1:13" ht="13.5" customHeight="1" x14ac:dyDescent="0.2">
      <c r="A42" s="172"/>
      <c r="B42" s="173"/>
      <c r="C42" s="13" t="s">
        <v>81</v>
      </c>
      <c r="D42" s="51">
        <f>D25+D35</f>
        <v>5489</v>
      </c>
      <c r="E42" s="61">
        <f>E25+E35</f>
        <v>96.85</v>
      </c>
      <c r="F42" s="62">
        <f>E42/D42*100</f>
        <v>1.7644379668427763</v>
      </c>
      <c r="G42" s="61">
        <f>G25+G35</f>
        <v>139.75</v>
      </c>
      <c r="H42" s="62">
        <f>G42/D42*100</f>
        <v>2.5460010930952812</v>
      </c>
      <c r="I42" s="61">
        <f>I25+I35</f>
        <v>193.75</v>
      </c>
      <c r="J42" s="62">
        <f>I42/D42*100</f>
        <v>3.5297868464201132</v>
      </c>
      <c r="K42" s="61">
        <f>K25+K35</f>
        <v>3380.2584200000001</v>
      </c>
      <c r="L42" s="62">
        <f>K42/D42*100</f>
        <v>61.582408817635269</v>
      </c>
      <c r="M42" s="179"/>
    </row>
    <row r="43" spans="1:13" ht="24.75" customHeight="1" x14ac:dyDescent="0.2">
      <c r="A43" s="175"/>
      <c r="B43" s="176"/>
      <c r="C43" s="14" t="s">
        <v>82</v>
      </c>
      <c r="D43" s="51">
        <f>D26+D36</f>
        <v>0</v>
      </c>
      <c r="E43" s="63"/>
      <c r="F43" s="64"/>
      <c r="G43" s="15"/>
      <c r="H43" s="56"/>
      <c r="I43" s="63"/>
      <c r="J43" s="56"/>
      <c r="K43" s="63"/>
      <c r="L43" s="56"/>
      <c r="M43" s="180"/>
    </row>
    <row r="44" spans="1:13" x14ac:dyDescent="0.2">
      <c r="A44" s="169" t="s">
        <v>84</v>
      </c>
      <c r="B44" s="171"/>
      <c r="C44" s="16" t="s">
        <v>83</v>
      </c>
      <c r="D44" s="53">
        <f>D45+D46+D47+D48+D49</f>
        <v>0</v>
      </c>
      <c r="E44" s="51"/>
      <c r="F44" s="52"/>
      <c r="G44" s="51"/>
      <c r="H44" s="52"/>
      <c r="I44" s="51"/>
      <c r="J44" s="52"/>
      <c r="K44" s="51"/>
      <c r="L44" s="52"/>
      <c r="M44" s="178"/>
    </row>
    <row r="45" spans="1:13" ht="25.5" x14ac:dyDescent="0.2">
      <c r="A45" s="172"/>
      <c r="B45" s="174"/>
      <c r="C45" s="13" t="s">
        <v>14</v>
      </c>
      <c r="D45" s="51">
        <v>0</v>
      </c>
      <c r="E45" s="63"/>
      <c r="F45" s="64"/>
      <c r="G45" s="63"/>
      <c r="H45" s="64"/>
      <c r="I45" s="63"/>
      <c r="J45" s="64"/>
      <c r="K45" s="63"/>
      <c r="L45" s="64"/>
      <c r="M45" s="179"/>
    </row>
    <row r="46" spans="1:13" ht="38.25" x14ac:dyDescent="0.2">
      <c r="A46" s="172"/>
      <c r="B46" s="174"/>
      <c r="C46" s="14" t="s">
        <v>15</v>
      </c>
      <c r="D46" s="51">
        <v>0</v>
      </c>
      <c r="E46" s="57"/>
      <c r="F46" s="58"/>
      <c r="G46" s="57"/>
      <c r="H46" s="59"/>
      <c r="I46" s="57"/>
      <c r="J46" s="59"/>
      <c r="K46" s="57"/>
      <c r="L46" s="59"/>
      <c r="M46" s="179"/>
    </row>
    <row r="47" spans="1:13" ht="13.5" customHeight="1" x14ac:dyDescent="0.2">
      <c r="A47" s="172"/>
      <c r="B47" s="174"/>
      <c r="C47" s="15" t="s">
        <v>80</v>
      </c>
      <c r="D47" s="51">
        <v>0</v>
      </c>
      <c r="E47" s="60"/>
      <c r="F47" s="60"/>
      <c r="G47" s="60"/>
      <c r="H47" s="60"/>
      <c r="I47" s="60"/>
      <c r="J47" s="60"/>
      <c r="K47" s="60"/>
      <c r="L47" s="60"/>
      <c r="M47" s="179"/>
    </row>
    <row r="48" spans="1:13" ht="13.5" customHeight="1" x14ac:dyDescent="0.2">
      <c r="A48" s="172"/>
      <c r="B48" s="174"/>
      <c r="C48" s="13" t="s">
        <v>81</v>
      </c>
      <c r="D48" s="51">
        <v>0</v>
      </c>
      <c r="E48" s="61"/>
      <c r="F48" s="62"/>
      <c r="G48" s="61"/>
      <c r="H48" s="62"/>
      <c r="I48" s="61"/>
      <c r="J48" s="62"/>
      <c r="K48" s="61"/>
      <c r="L48" s="62"/>
      <c r="M48" s="179"/>
    </row>
    <row r="49" spans="1:13" ht="24.75" customHeight="1" x14ac:dyDescent="0.2">
      <c r="A49" s="175"/>
      <c r="B49" s="177"/>
      <c r="C49" s="14" t="s">
        <v>82</v>
      </c>
      <c r="D49" s="51">
        <v>0</v>
      </c>
      <c r="E49" s="63"/>
      <c r="F49" s="64"/>
      <c r="G49" s="15"/>
      <c r="H49" s="56"/>
      <c r="I49" s="63"/>
      <c r="J49" s="56"/>
      <c r="K49" s="63"/>
      <c r="L49" s="56"/>
      <c r="M49" s="180"/>
    </row>
    <row r="50" spans="1:13" ht="12.75" customHeight="1" x14ac:dyDescent="0.2">
      <c r="A50" s="161" t="s">
        <v>33</v>
      </c>
      <c r="B50" s="162"/>
      <c r="C50" s="162"/>
      <c r="D50" s="162"/>
      <c r="E50" s="181"/>
      <c r="F50" s="181"/>
      <c r="G50" s="181"/>
      <c r="H50" s="181"/>
      <c r="I50" s="181"/>
      <c r="J50" s="181"/>
      <c r="K50" s="181"/>
      <c r="L50" s="181"/>
      <c r="M50" s="182"/>
    </row>
    <row r="51" spans="1:13" ht="24.75" customHeight="1" x14ac:dyDescent="0.2">
      <c r="A51" s="161" t="s">
        <v>35</v>
      </c>
      <c r="B51" s="162"/>
      <c r="C51" s="162"/>
      <c r="D51" s="162"/>
      <c r="E51" s="163"/>
      <c r="F51" s="163"/>
      <c r="G51" s="163"/>
      <c r="H51" s="163"/>
      <c r="I51" s="163"/>
      <c r="J51" s="163"/>
      <c r="K51" s="163"/>
      <c r="L51" s="183"/>
      <c r="M51" s="164"/>
    </row>
    <row r="52" spans="1:13" ht="12.75" customHeight="1" x14ac:dyDescent="0.2">
      <c r="A52" s="154" t="s">
        <v>17</v>
      </c>
      <c r="B52" s="187" t="s">
        <v>103</v>
      </c>
      <c r="C52" s="16" t="s">
        <v>83</v>
      </c>
      <c r="D52" s="51">
        <f t="shared" ref="D52:L52" si="2">D53+D54+D55+D56+D57</f>
        <v>129.1</v>
      </c>
      <c r="E52" s="52">
        <f t="shared" si="2"/>
        <v>0</v>
      </c>
      <c r="F52" s="52">
        <f t="shared" si="2"/>
        <v>0</v>
      </c>
      <c r="G52" s="52">
        <f t="shared" si="2"/>
        <v>94.093069999999997</v>
      </c>
      <c r="H52" s="52">
        <f t="shared" si="2"/>
        <v>72.883865220759105</v>
      </c>
      <c r="I52" s="52">
        <f t="shared" si="2"/>
        <v>94.093069999999997</v>
      </c>
      <c r="J52" s="52">
        <f t="shared" si="2"/>
        <v>72.883865220759105</v>
      </c>
      <c r="K52" s="52">
        <f t="shared" si="2"/>
        <v>129.09307000000001</v>
      </c>
      <c r="L52" s="52">
        <f t="shared" si="2"/>
        <v>99.994632068164222</v>
      </c>
      <c r="M52" s="184" t="s">
        <v>102</v>
      </c>
    </row>
    <row r="53" spans="1:13" ht="25.5" x14ac:dyDescent="0.2">
      <c r="A53" s="155"/>
      <c r="B53" s="188"/>
      <c r="C53" s="13" t="s">
        <v>14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185"/>
    </row>
    <row r="54" spans="1:13" ht="38.25" x14ac:dyDescent="0.2">
      <c r="A54" s="155"/>
      <c r="B54" s="188"/>
      <c r="C54" s="14" t="s">
        <v>15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85"/>
    </row>
    <row r="55" spans="1:13" ht="12.75" customHeight="1" x14ac:dyDescent="0.2">
      <c r="A55" s="155"/>
      <c r="B55" s="188"/>
      <c r="C55" s="15" t="s">
        <v>80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185"/>
    </row>
    <row r="56" spans="1:13" x14ac:dyDescent="0.2">
      <c r="A56" s="155"/>
      <c r="B56" s="188"/>
      <c r="C56" s="13" t="s">
        <v>81</v>
      </c>
      <c r="D56" s="137">
        <v>129.1</v>
      </c>
      <c r="E56" s="52">
        <v>0</v>
      </c>
      <c r="F56" s="65">
        <f>E56/D56*100</f>
        <v>0</v>
      </c>
      <c r="G56" s="52">
        <f>E56+94.09307</f>
        <v>94.093069999999997</v>
      </c>
      <c r="H56" s="65">
        <f>G56/D56*100</f>
        <v>72.883865220759105</v>
      </c>
      <c r="I56" s="52">
        <f>G56+0</f>
        <v>94.093069999999997</v>
      </c>
      <c r="J56" s="65">
        <f>I56/D56*100</f>
        <v>72.883865220759105</v>
      </c>
      <c r="K56" s="66">
        <f>I56+35</f>
        <v>129.09307000000001</v>
      </c>
      <c r="L56" s="67">
        <f>K56/D56*100</f>
        <v>99.994632068164222</v>
      </c>
      <c r="M56" s="185"/>
    </row>
    <row r="57" spans="1:13" ht="25.5" customHeight="1" x14ac:dyDescent="0.2">
      <c r="A57" s="165"/>
      <c r="B57" s="189"/>
      <c r="C57" s="14" t="s">
        <v>82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185"/>
    </row>
    <row r="58" spans="1:13" ht="39.75" customHeight="1" x14ac:dyDescent="0.2">
      <c r="A58" s="190" t="s">
        <v>63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2"/>
    </row>
    <row r="59" spans="1:13" ht="32.25" customHeight="1" x14ac:dyDescent="0.2">
      <c r="A59" s="190" t="s">
        <v>113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2"/>
    </row>
    <row r="60" spans="1:13" x14ac:dyDescent="0.2">
      <c r="A60" s="169" t="s">
        <v>18</v>
      </c>
      <c r="B60" s="170"/>
      <c r="C60" s="16" t="s">
        <v>83</v>
      </c>
      <c r="D60" s="68">
        <f t="shared" ref="D60:L60" si="3">D61+D62+D63+D64+D65</f>
        <v>129.1</v>
      </c>
      <c r="E60" s="69">
        <f t="shared" si="3"/>
        <v>0</v>
      </c>
      <c r="F60" s="69">
        <f t="shared" si="3"/>
        <v>0</v>
      </c>
      <c r="G60" s="69">
        <f t="shared" si="3"/>
        <v>94.093069999999997</v>
      </c>
      <c r="H60" s="69">
        <f t="shared" si="3"/>
        <v>72.883865220759105</v>
      </c>
      <c r="I60" s="69">
        <f t="shared" si="3"/>
        <v>94.093069999999997</v>
      </c>
      <c r="J60" s="69">
        <f t="shared" si="3"/>
        <v>72.883865220759105</v>
      </c>
      <c r="K60" s="69">
        <f t="shared" si="3"/>
        <v>129.09307000000001</v>
      </c>
      <c r="L60" s="69">
        <f t="shared" si="3"/>
        <v>99.994632068164222</v>
      </c>
      <c r="M60" s="186"/>
    </row>
    <row r="61" spans="1:13" ht="25.5" x14ac:dyDescent="0.2">
      <c r="A61" s="172"/>
      <c r="B61" s="173"/>
      <c r="C61" s="13" t="s">
        <v>14</v>
      </c>
      <c r="D61" s="51">
        <f>D53</f>
        <v>0</v>
      </c>
      <c r="E61" s="54"/>
      <c r="F61" s="70"/>
      <c r="G61" s="54"/>
      <c r="H61" s="70"/>
      <c r="I61" s="54"/>
      <c r="J61" s="70"/>
      <c r="K61" s="54"/>
      <c r="L61" s="70"/>
      <c r="M61" s="186"/>
    </row>
    <row r="62" spans="1:13" ht="38.25" x14ac:dyDescent="0.2">
      <c r="A62" s="172"/>
      <c r="B62" s="173"/>
      <c r="C62" s="14" t="s">
        <v>15</v>
      </c>
      <c r="D62" s="51">
        <f>D54</f>
        <v>0</v>
      </c>
      <c r="E62" s="52"/>
      <c r="F62" s="52"/>
      <c r="G62" s="52"/>
      <c r="H62" s="52"/>
      <c r="I62" s="52"/>
      <c r="J62" s="52"/>
      <c r="K62" s="52"/>
      <c r="L62" s="52"/>
      <c r="M62" s="186"/>
    </row>
    <row r="63" spans="1:13" x14ac:dyDescent="0.2">
      <c r="A63" s="172"/>
      <c r="B63" s="173"/>
      <c r="C63" s="15" t="s">
        <v>80</v>
      </c>
      <c r="D63" s="51">
        <f>D55</f>
        <v>0</v>
      </c>
      <c r="E63" s="55"/>
      <c r="F63" s="56"/>
      <c r="G63" s="55"/>
      <c r="H63" s="56"/>
      <c r="I63" s="55"/>
      <c r="J63" s="56"/>
      <c r="K63" s="55"/>
      <c r="L63" s="56"/>
      <c r="M63" s="186"/>
    </row>
    <row r="64" spans="1:13" x14ac:dyDescent="0.2">
      <c r="A64" s="172"/>
      <c r="B64" s="173"/>
      <c r="C64" s="13" t="s">
        <v>81</v>
      </c>
      <c r="D64" s="51">
        <f>D56</f>
        <v>129.1</v>
      </c>
      <c r="E64" s="65">
        <f>E56</f>
        <v>0</v>
      </c>
      <c r="F64" s="65">
        <f>E64/D64*100</f>
        <v>0</v>
      </c>
      <c r="G64" s="65">
        <f t="shared" ref="G64:L64" si="4">G56</f>
        <v>94.093069999999997</v>
      </c>
      <c r="H64" s="65">
        <f t="shared" si="4"/>
        <v>72.883865220759105</v>
      </c>
      <c r="I64" s="65">
        <f t="shared" si="4"/>
        <v>94.093069999999997</v>
      </c>
      <c r="J64" s="65">
        <f t="shared" si="4"/>
        <v>72.883865220759105</v>
      </c>
      <c r="K64" s="65">
        <f t="shared" si="4"/>
        <v>129.09307000000001</v>
      </c>
      <c r="L64" s="65">
        <f t="shared" si="4"/>
        <v>99.994632068164222</v>
      </c>
      <c r="M64" s="186"/>
    </row>
    <row r="65" spans="1:13" ht="25.5" x14ac:dyDescent="0.2">
      <c r="A65" s="175"/>
      <c r="B65" s="176"/>
      <c r="C65" s="14" t="s">
        <v>82</v>
      </c>
      <c r="D65" s="51">
        <f>D57</f>
        <v>0</v>
      </c>
      <c r="E65" s="63"/>
      <c r="F65" s="56"/>
      <c r="G65" s="63"/>
      <c r="H65" s="56"/>
      <c r="I65" s="63"/>
      <c r="J65" s="56"/>
      <c r="K65" s="63"/>
      <c r="L65" s="56"/>
      <c r="M65" s="186"/>
    </row>
    <row r="66" spans="1:13" x14ac:dyDescent="0.2">
      <c r="A66" s="169" t="s">
        <v>84</v>
      </c>
      <c r="B66" s="171"/>
      <c r="C66" s="16" t="s">
        <v>83</v>
      </c>
      <c r="D66" s="53">
        <f>D67+D68+D69+D70+D71</f>
        <v>0</v>
      </c>
      <c r="E66" s="51"/>
      <c r="F66" s="52"/>
      <c r="G66" s="51"/>
      <c r="H66" s="52"/>
      <c r="I66" s="51"/>
      <c r="J66" s="52"/>
      <c r="K66" s="51"/>
      <c r="L66" s="52"/>
      <c r="M66" s="178"/>
    </row>
    <row r="67" spans="1:13" ht="25.5" x14ac:dyDescent="0.2">
      <c r="A67" s="172"/>
      <c r="B67" s="174"/>
      <c r="C67" s="13" t="s">
        <v>14</v>
      </c>
      <c r="D67" s="51">
        <v>0</v>
      </c>
      <c r="E67" s="63"/>
      <c r="F67" s="64"/>
      <c r="G67" s="63"/>
      <c r="H67" s="64"/>
      <c r="I67" s="63"/>
      <c r="J67" s="64"/>
      <c r="K67" s="63"/>
      <c r="L67" s="64"/>
      <c r="M67" s="179"/>
    </row>
    <row r="68" spans="1:13" ht="38.25" x14ac:dyDescent="0.2">
      <c r="A68" s="172"/>
      <c r="B68" s="174"/>
      <c r="C68" s="14" t="s">
        <v>15</v>
      </c>
      <c r="D68" s="51">
        <v>0</v>
      </c>
      <c r="E68" s="57"/>
      <c r="F68" s="58"/>
      <c r="G68" s="57"/>
      <c r="H68" s="59"/>
      <c r="I68" s="57"/>
      <c r="J68" s="59"/>
      <c r="K68" s="57"/>
      <c r="L68" s="59"/>
      <c r="M68" s="179"/>
    </row>
    <row r="69" spans="1:13" ht="13.5" customHeight="1" x14ac:dyDescent="0.2">
      <c r="A69" s="172"/>
      <c r="B69" s="174"/>
      <c r="C69" s="15" t="s">
        <v>80</v>
      </c>
      <c r="D69" s="51">
        <v>0</v>
      </c>
      <c r="E69" s="60"/>
      <c r="F69" s="60"/>
      <c r="G69" s="60"/>
      <c r="H69" s="60"/>
      <c r="I69" s="60"/>
      <c r="J69" s="60"/>
      <c r="K69" s="60"/>
      <c r="L69" s="60"/>
      <c r="M69" s="179"/>
    </row>
    <row r="70" spans="1:13" ht="13.5" customHeight="1" x14ac:dyDescent="0.2">
      <c r="A70" s="172"/>
      <c r="B70" s="174"/>
      <c r="C70" s="13" t="s">
        <v>81</v>
      </c>
      <c r="D70" s="51">
        <v>0</v>
      </c>
      <c r="E70" s="61"/>
      <c r="F70" s="62"/>
      <c r="G70" s="61"/>
      <c r="H70" s="62"/>
      <c r="I70" s="61"/>
      <c r="J70" s="62"/>
      <c r="K70" s="61"/>
      <c r="L70" s="62"/>
      <c r="M70" s="179"/>
    </row>
    <row r="71" spans="1:13" ht="24.75" customHeight="1" x14ac:dyDescent="0.2">
      <c r="A71" s="175"/>
      <c r="B71" s="177"/>
      <c r="C71" s="14" t="s">
        <v>82</v>
      </c>
      <c r="D71" s="51">
        <v>0</v>
      </c>
      <c r="E71" s="63"/>
      <c r="F71" s="64"/>
      <c r="G71" s="15"/>
      <c r="H71" s="56"/>
      <c r="I71" s="63"/>
      <c r="J71" s="56"/>
      <c r="K71" s="63"/>
      <c r="L71" s="56"/>
      <c r="M71" s="180"/>
    </row>
    <row r="72" spans="1:13" ht="12.75" customHeight="1" x14ac:dyDescent="0.2">
      <c r="A72" s="161" t="s">
        <v>34</v>
      </c>
      <c r="B72" s="162"/>
      <c r="C72" s="162"/>
      <c r="D72" s="162"/>
      <c r="E72" s="181"/>
      <c r="F72" s="181"/>
      <c r="G72" s="181"/>
      <c r="H72" s="181"/>
      <c r="I72" s="181"/>
      <c r="J72" s="181"/>
      <c r="K72" s="181"/>
      <c r="L72" s="181"/>
      <c r="M72" s="182"/>
    </row>
    <row r="73" spans="1:13" ht="12.75" customHeight="1" x14ac:dyDescent="0.2">
      <c r="A73" s="161" t="s">
        <v>58</v>
      </c>
      <c r="B73" s="162"/>
      <c r="C73" s="162"/>
      <c r="D73" s="162"/>
      <c r="E73" s="163"/>
      <c r="F73" s="163"/>
      <c r="G73" s="163"/>
      <c r="H73" s="163"/>
      <c r="I73" s="163"/>
      <c r="J73" s="163"/>
      <c r="K73" s="163"/>
      <c r="L73" s="183"/>
      <c r="M73" s="164"/>
    </row>
    <row r="74" spans="1:13" ht="12.75" customHeight="1" x14ac:dyDescent="0.2">
      <c r="A74" s="154" t="s">
        <v>37</v>
      </c>
      <c r="B74" s="187" t="s">
        <v>57</v>
      </c>
      <c r="C74" s="16" t="s">
        <v>83</v>
      </c>
      <c r="D74" s="51">
        <f t="shared" ref="D74:L74" si="5">D75+D76+D77+D78+D79</f>
        <v>9399.6</v>
      </c>
      <c r="E74" s="52">
        <f t="shared" si="5"/>
        <v>1116.6213399999999</v>
      </c>
      <c r="F74" s="52">
        <f t="shared" si="5"/>
        <v>11.879455934295075</v>
      </c>
      <c r="G74" s="52">
        <f t="shared" si="5"/>
        <v>3565.7799299999997</v>
      </c>
      <c r="H74" s="52">
        <f t="shared" si="5"/>
        <v>37.93544331673688</v>
      </c>
      <c r="I74" s="52">
        <f t="shared" si="5"/>
        <v>5145.2741299999998</v>
      </c>
      <c r="J74" s="52">
        <f t="shared" si="5"/>
        <v>54.739288161198338</v>
      </c>
      <c r="K74" s="52">
        <f t="shared" si="5"/>
        <v>7903.6805700000004</v>
      </c>
      <c r="L74" s="52">
        <f t="shared" si="5"/>
        <v>84.085286288778249</v>
      </c>
      <c r="M74" s="184" t="s">
        <v>0</v>
      </c>
    </row>
    <row r="75" spans="1:13" ht="25.5" x14ac:dyDescent="0.2">
      <c r="A75" s="155"/>
      <c r="B75" s="188"/>
      <c r="C75" s="13" t="s">
        <v>14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185"/>
    </row>
    <row r="76" spans="1:13" ht="38.25" x14ac:dyDescent="0.2">
      <c r="A76" s="155"/>
      <c r="B76" s="188"/>
      <c r="C76" s="14" t="s">
        <v>15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185"/>
    </row>
    <row r="77" spans="1:13" ht="12.75" customHeight="1" x14ac:dyDescent="0.2">
      <c r="A77" s="155"/>
      <c r="B77" s="188"/>
      <c r="C77" s="15" t="s">
        <v>80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185"/>
    </row>
    <row r="78" spans="1:13" x14ac:dyDescent="0.2">
      <c r="A78" s="155"/>
      <c r="B78" s="188"/>
      <c r="C78" s="13" t="s">
        <v>81</v>
      </c>
      <c r="D78" s="137">
        <v>9399.6</v>
      </c>
      <c r="E78" s="65">
        <v>1116.6213399999999</v>
      </c>
      <c r="F78" s="65">
        <f>E78/D78*100</f>
        <v>11.879455934295075</v>
      </c>
      <c r="G78" s="65">
        <f>E78+2449.15859</f>
        <v>3565.7799299999997</v>
      </c>
      <c r="H78" s="65">
        <f>G78/D78*100</f>
        <v>37.93544331673688</v>
      </c>
      <c r="I78" s="65">
        <f>G78+1579.4942</f>
        <v>5145.2741299999998</v>
      </c>
      <c r="J78" s="65">
        <f>I78/D78*100</f>
        <v>54.739288161198338</v>
      </c>
      <c r="K78" s="65">
        <f>I78+2758.40644</f>
        <v>7903.6805700000004</v>
      </c>
      <c r="L78" s="65">
        <f>K78/D78*100</f>
        <v>84.085286288778249</v>
      </c>
      <c r="M78" s="185"/>
    </row>
    <row r="79" spans="1:13" ht="25.5" customHeight="1" x14ac:dyDescent="0.2">
      <c r="A79" s="155"/>
      <c r="B79" s="189"/>
      <c r="C79" s="14" t="s">
        <v>82</v>
      </c>
      <c r="D79" s="53">
        <v>0</v>
      </c>
      <c r="E79" s="54"/>
      <c r="F79" s="54"/>
      <c r="G79" s="54"/>
      <c r="H79" s="54"/>
      <c r="I79" s="54"/>
      <c r="J79" s="54"/>
      <c r="K79" s="54"/>
      <c r="L79" s="54"/>
      <c r="M79" s="185"/>
    </row>
    <row r="80" spans="1:13" ht="106.5" customHeight="1" x14ac:dyDescent="0.2">
      <c r="A80" s="145" t="s">
        <v>64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7"/>
    </row>
    <row r="81" spans="1:13" ht="93.75" customHeight="1" x14ac:dyDescent="0.2">
      <c r="A81" s="221" t="s">
        <v>60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3"/>
    </row>
    <row r="82" spans="1:13" ht="99" customHeight="1" x14ac:dyDescent="0.2">
      <c r="A82" s="145" t="s">
        <v>65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7"/>
    </row>
    <row r="83" spans="1:13" ht="80.25" customHeight="1" x14ac:dyDescent="0.2">
      <c r="A83" s="221" t="s">
        <v>66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3"/>
    </row>
    <row r="84" spans="1:13" s="27" customFormat="1" ht="106.5" customHeight="1" x14ac:dyDescent="0.2">
      <c r="A84" s="145" t="s">
        <v>100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7"/>
    </row>
    <row r="85" spans="1:13" s="27" customFormat="1" ht="105" customHeight="1" x14ac:dyDescent="0.2">
      <c r="A85" s="221" t="s">
        <v>101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3"/>
    </row>
    <row r="86" spans="1:13" s="27" customFormat="1" ht="124.5" customHeight="1" x14ac:dyDescent="0.2">
      <c r="A86" s="145" t="s">
        <v>114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7"/>
    </row>
    <row r="87" spans="1:13" s="27" customFormat="1" ht="144.75" customHeight="1" x14ac:dyDescent="0.2">
      <c r="A87" s="221" t="s">
        <v>115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3"/>
    </row>
    <row r="88" spans="1:13" ht="21" customHeight="1" x14ac:dyDescent="0.2">
      <c r="A88" s="168" t="s">
        <v>38</v>
      </c>
      <c r="B88" s="193" t="s">
        <v>39</v>
      </c>
      <c r="C88" s="16" t="s">
        <v>83</v>
      </c>
      <c r="D88" s="71">
        <f t="shared" ref="D88:L88" si="6">D89+D90+D91+D92+D93</f>
        <v>560.4</v>
      </c>
      <c r="E88" s="72">
        <f t="shared" si="6"/>
        <v>560.35146999999995</v>
      </c>
      <c r="F88" s="72">
        <f t="shared" si="6"/>
        <v>99.991340114204135</v>
      </c>
      <c r="G88" s="72">
        <f t="shared" si="6"/>
        <v>560.35146999999995</v>
      </c>
      <c r="H88" s="72">
        <f t="shared" si="6"/>
        <v>99.991340114204135</v>
      </c>
      <c r="I88" s="72">
        <f t="shared" si="6"/>
        <v>560.35146999999995</v>
      </c>
      <c r="J88" s="72">
        <f t="shared" si="6"/>
        <v>99.991340114204135</v>
      </c>
      <c r="K88" s="72">
        <f t="shared" si="6"/>
        <v>560.35146999999995</v>
      </c>
      <c r="L88" s="72">
        <f t="shared" si="6"/>
        <v>99.991340114204135</v>
      </c>
      <c r="M88" s="166"/>
    </row>
    <row r="89" spans="1:13" ht="25.5" x14ac:dyDescent="0.2">
      <c r="A89" s="155"/>
      <c r="B89" s="188"/>
      <c r="C89" s="13" t="s">
        <v>14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66"/>
    </row>
    <row r="90" spans="1:13" ht="44.25" customHeight="1" x14ac:dyDescent="0.2">
      <c r="A90" s="155"/>
      <c r="B90" s="188"/>
      <c r="C90" s="14" t="s">
        <v>15</v>
      </c>
      <c r="D90" s="51">
        <v>0</v>
      </c>
      <c r="E90" s="52"/>
      <c r="F90" s="52"/>
      <c r="G90" s="52"/>
      <c r="H90" s="52"/>
      <c r="I90" s="52"/>
      <c r="J90" s="52"/>
      <c r="K90" s="52"/>
      <c r="L90" s="52"/>
      <c r="M90" s="166"/>
    </row>
    <row r="91" spans="1:13" x14ac:dyDescent="0.2">
      <c r="A91" s="155"/>
      <c r="B91" s="188"/>
      <c r="C91" s="15" t="s">
        <v>80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166"/>
    </row>
    <row r="92" spans="1:13" ht="12.75" customHeight="1" x14ac:dyDescent="0.2">
      <c r="A92" s="155"/>
      <c r="B92" s="188"/>
      <c r="C92" s="13" t="s">
        <v>81</v>
      </c>
      <c r="D92" s="51">
        <v>560.4</v>
      </c>
      <c r="E92" s="65">
        <v>560.35146999999995</v>
      </c>
      <c r="F92" s="65">
        <f>E92/D92*100</f>
        <v>99.991340114204135</v>
      </c>
      <c r="G92" s="65">
        <f>E92+0</f>
        <v>560.35146999999995</v>
      </c>
      <c r="H92" s="65">
        <f>G92/D92*100</f>
        <v>99.991340114204135</v>
      </c>
      <c r="I92" s="65">
        <f>G92+0</f>
        <v>560.35146999999995</v>
      </c>
      <c r="J92" s="65">
        <f>I92/D92*100</f>
        <v>99.991340114204135</v>
      </c>
      <c r="K92" s="65">
        <f>I92+0</f>
        <v>560.35146999999995</v>
      </c>
      <c r="L92" s="65">
        <f>K92/D92*100</f>
        <v>99.991340114204135</v>
      </c>
      <c r="M92" s="166"/>
    </row>
    <row r="93" spans="1:13" ht="24.75" customHeight="1" x14ac:dyDescent="0.2">
      <c r="A93" s="165"/>
      <c r="B93" s="188"/>
      <c r="C93" s="14" t="s">
        <v>82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167"/>
    </row>
    <row r="94" spans="1:13" ht="28.5" customHeight="1" x14ac:dyDescent="0.2">
      <c r="A94" s="194" t="s">
        <v>59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6"/>
    </row>
    <row r="95" spans="1:13" x14ac:dyDescent="0.2">
      <c r="A95" s="169" t="s">
        <v>22</v>
      </c>
      <c r="B95" s="170"/>
      <c r="C95" s="16" t="s">
        <v>83</v>
      </c>
      <c r="D95" s="73">
        <f t="shared" ref="D95:L95" si="7">D96+D97+D98+D99+D100</f>
        <v>9960</v>
      </c>
      <c r="E95" s="74">
        <f t="shared" si="7"/>
        <v>1676.9728099999998</v>
      </c>
      <c r="F95" s="74">
        <f t="shared" si="7"/>
        <v>16.837076405622486</v>
      </c>
      <c r="G95" s="74">
        <f t="shared" si="7"/>
        <v>4126.1313999999993</v>
      </c>
      <c r="H95" s="74">
        <f t="shared" si="7"/>
        <v>41.427022088353404</v>
      </c>
      <c r="I95" s="74">
        <f t="shared" si="7"/>
        <v>5705.6255999999994</v>
      </c>
      <c r="J95" s="74">
        <f t="shared" si="7"/>
        <v>57.285397590361441</v>
      </c>
      <c r="K95" s="74">
        <f t="shared" si="7"/>
        <v>8464.0320400000001</v>
      </c>
      <c r="L95" s="74">
        <f t="shared" si="7"/>
        <v>84.98024136546185</v>
      </c>
      <c r="M95" s="186"/>
    </row>
    <row r="96" spans="1:13" ht="25.5" x14ac:dyDescent="0.2">
      <c r="A96" s="172"/>
      <c r="B96" s="173"/>
      <c r="C96" s="13" t="s">
        <v>14</v>
      </c>
      <c r="D96" s="51">
        <f>D75+D89</f>
        <v>0</v>
      </c>
      <c r="E96" s="54"/>
      <c r="F96" s="70"/>
      <c r="G96" s="54"/>
      <c r="H96" s="70"/>
      <c r="I96" s="54"/>
      <c r="J96" s="70"/>
      <c r="K96" s="54"/>
      <c r="L96" s="70"/>
      <c r="M96" s="186"/>
    </row>
    <row r="97" spans="1:13" ht="38.25" x14ac:dyDescent="0.2">
      <c r="A97" s="172"/>
      <c r="B97" s="173"/>
      <c r="C97" s="14" t="s">
        <v>15</v>
      </c>
      <c r="D97" s="51">
        <f>D76+D90</f>
        <v>0</v>
      </c>
      <c r="E97" s="52"/>
      <c r="F97" s="52"/>
      <c r="G97" s="52"/>
      <c r="H97" s="52"/>
      <c r="I97" s="52"/>
      <c r="J97" s="52"/>
      <c r="K97" s="52"/>
      <c r="L97" s="52"/>
      <c r="M97" s="186"/>
    </row>
    <row r="98" spans="1:13" x14ac:dyDescent="0.2">
      <c r="A98" s="172"/>
      <c r="B98" s="173"/>
      <c r="C98" s="15" t="s">
        <v>80</v>
      </c>
      <c r="D98" s="51">
        <f>D77+D91</f>
        <v>0</v>
      </c>
      <c r="E98" s="55"/>
      <c r="F98" s="56"/>
      <c r="G98" s="55"/>
      <c r="H98" s="56"/>
      <c r="I98" s="55"/>
      <c r="J98" s="56"/>
      <c r="K98" s="55"/>
      <c r="L98" s="56"/>
      <c r="M98" s="186"/>
    </row>
    <row r="99" spans="1:13" x14ac:dyDescent="0.2">
      <c r="A99" s="172"/>
      <c r="B99" s="173"/>
      <c r="C99" s="13" t="s">
        <v>81</v>
      </c>
      <c r="D99" s="51">
        <f>D78+D92</f>
        <v>9960</v>
      </c>
      <c r="E99" s="52">
        <f>E78+E92</f>
        <v>1676.9728099999998</v>
      </c>
      <c r="F99" s="52">
        <f>E99/D99*100</f>
        <v>16.837076405622486</v>
      </c>
      <c r="G99" s="52">
        <f>G78+G92</f>
        <v>4126.1313999999993</v>
      </c>
      <c r="H99" s="52">
        <f>G99/D99*100</f>
        <v>41.427022088353404</v>
      </c>
      <c r="I99" s="52">
        <f>I78+I92</f>
        <v>5705.6255999999994</v>
      </c>
      <c r="J99" s="52">
        <f>I99/D99*100</f>
        <v>57.285397590361441</v>
      </c>
      <c r="K99" s="52">
        <f>K78+K92</f>
        <v>8464.0320400000001</v>
      </c>
      <c r="L99" s="52">
        <f>K99/D99*100</f>
        <v>84.98024136546185</v>
      </c>
      <c r="M99" s="186"/>
    </row>
    <row r="100" spans="1:13" ht="25.5" customHeight="1" x14ac:dyDescent="0.2">
      <c r="A100" s="175"/>
      <c r="B100" s="176"/>
      <c r="C100" s="14" t="s">
        <v>82</v>
      </c>
      <c r="D100" s="51">
        <f>D79+D93</f>
        <v>0</v>
      </c>
      <c r="E100" s="57"/>
      <c r="F100" s="59"/>
      <c r="G100" s="57"/>
      <c r="H100" s="59"/>
      <c r="I100" s="57"/>
      <c r="J100" s="59"/>
      <c r="K100" s="57"/>
      <c r="L100" s="59"/>
      <c r="M100" s="184"/>
    </row>
    <row r="101" spans="1:13" ht="12.75" customHeight="1" x14ac:dyDescent="0.2">
      <c r="A101" s="169" t="s">
        <v>84</v>
      </c>
      <c r="B101" s="171"/>
      <c r="C101" s="16" t="s">
        <v>83</v>
      </c>
      <c r="D101" s="73">
        <f t="shared" ref="D101" si="8">D102+D103+D104+D105+D106</f>
        <v>0</v>
      </c>
      <c r="E101" s="69"/>
      <c r="F101" s="69"/>
      <c r="G101" s="69"/>
      <c r="H101" s="69"/>
      <c r="I101" s="69"/>
      <c r="J101" s="69"/>
      <c r="K101" s="69"/>
      <c r="L101" s="69"/>
      <c r="M101" s="186"/>
    </row>
    <row r="102" spans="1:13" ht="25.5" x14ac:dyDescent="0.2">
      <c r="A102" s="172"/>
      <c r="B102" s="174"/>
      <c r="C102" s="13" t="s">
        <v>14</v>
      </c>
      <c r="D102" s="51">
        <v>0</v>
      </c>
      <c r="E102" s="52"/>
      <c r="F102" s="112"/>
      <c r="G102" s="52"/>
      <c r="H102" s="112"/>
      <c r="I102" s="52"/>
      <c r="J102" s="112"/>
      <c r="K102" s="52"/>
      <c r="L102" s="112"/>
      <c r="M102" s="186"/>
    </row>
    <row r="103" spans="1:13" ht="38.25" x14ac:dyDescent="0.2">
      <c r="A103" s="172"/>
      <c r="B103" s="174"/>
      <c r="C103" s="14" t="s">
        <v>15</v>
      </c>
      <c r="D103" s="51">
        <v>0</v>
      </c>
      <c r="E103" s="52"/>
      <c r="F103" s="52"/>
      <c r="G103" s="52"/>
      <c r="H103" s="52"/>
      <c r="I103" s="52"/>
      <c r="J103" s="52"/>
      <c r="K103" s="52"/>
      <c r="L103" s="52"/>
      <c r="M103" s="186"/>
    </row>
    <row r="104" spans="1:13" x14ac:dyDescent="0.2">
      <c r="A104" s="172"/>
      <c r="B104" s="174"/>
      <c r="C104" s="15" t="s">
        <v>80</v>
      </c>
      <c r="D104" s="51">
        <v>0</v>
      </c>
      <c r="E104" s="63"/>
      <c r="F104" s="64"/>
      <c r="G104" s="63"/>
      <c r="H104" s="64"/>
      <c r="I104" s="63"/>
      <c r="J104" s="64"/>
      <c r="K104" s="63"/>
      <c r="L104" s="64"/>
      <c r="M104" s="186"/>
    </row>
    <row r="105" spans="1:13" x14ac:dyDescent="0.2">
      <c r="A105" s="172"/>
      <c r="B105" s="174"/>
      <c r="C105" s="13" t="s">
        <v>81</v>
      </c>
      <c r="D105" s="51">
        <v>0</v>
      </c>
      <c r="E105" s="52"/>
      <c r="F105" s="52"/>
      <c r="G105" s="52"/>
      <c r="H105" s="52"/>
      <c r="I105" s="52"/>
      <c r="J105" s="52"/>
      <c r="K105" s="52"/>
      <c r="L105" s="52"/>
      <c r="M105" s="186"/>
    </row>
    <row r="106" spans="1:13" ht="25.5" customHeight="1" x14ac:dyDescent="0.2">
      <c r="A106" s="175"/>
      <c r="B106" s="177"/>
      <c r="C106" s="14" t="s">
        <v>82</v>
      </c>
      <c r="D106" s="51">
        <v>0</v>
      </c>
      <c r="E106" s="63"/>
      <c r="F106" s="64"/>
      <c r="G106" s="63"/>
      <c r="H106" s="64"/>
      <c r="I106" s="63"/>
      <c r="J106" s="64"/>
      <c r="K106" s="63"/>
      <c r="L106" s="64"/>
      <c r="M106" s="186"/>
    </row>
    <row r="107" spans="1:13" x14ac:dyDescent="0.2">
      <c r="A107" s="198" t="s">
        <v>85</v>
      </c>
      <c r="B107" s="199"/>
      <c r="C107" s="16" t="s">
        <v>83</v>
      </c>
      <c r="D107" s="68">
        <f t="shared" ref="D107:L107" si="9">SUM(D108:D112)</f>
        <v>15578.1</v>
      </c>
      <c r="E107" s="69">
        <f t="shared" si="9"/>
        <v>1773.8228099999997</v>
      </c>
      <c r="F107" s="69">
        <f t="shared" si="9"/>
        <v>11.386644135035722</v>
      </c>
      <c r="G107" s="69">
        <f t="shared" si="9"/>
        <v>4359.9744699999992</v>
      </c>
      <c r="H107" s="69">
        <f t="shared" si="9"/>
        <v>27.987844923321838</v>
      </c>
      <c r="I107" s="69">
        <f t="shared" si="9"/>
        <v>5993.4686699999993</v>
      </c>
      <c r="J107" s="69">
        <f t="shared" si="9"/>
        <v>38.473682092167842</v>
      </c>
      <c r="K107" s="69">
        <f t="shared" si="9"/>
        <v>11973.383529999999</v>
      </c>
      <c r="L107" s="69">
        <f t="shared" si="9"/>
        <v>76.860358644507343</v>
      </c>
      <c r="M107" s="202"/>
    </row>
    <row r="108" spans="1:13" ht="24.75" customHeight="1" x14ac:dyDescent="0.2">
      <c r="A108" s="200"/>
      <c r="B108" s="201"/>
      <c r="C108" s="13" t="s">
        <v>14</v>
      </c>
      <c r="D108" s="51">
        <f>D39+D61+D96</f>
        <v>0</v>
      </c>
      <c r="E108" s="55"/>
      <c r="F108" s="56"/>
      <c r="G108" s="55"/>
      <c r="H108" s="56"/>
      <c r="I108" s="55"/>
      <c r="J108" s="56"/>
      <c r="K108" s="55"/>
      <c r="L108" s="56"/>
      <c r="M108" s="202"/>
    </row>
    <row r="109" spans="1:13" ht="38.25" x14ac:dyDescent="0.2">
      <c r="A109" s="200"/>
      <c r="B109" s="201"/>
      <c r="C109" s="14" t="s">
        <v>15</v>
      </c>
      <c r="D109" s="51">
        <f>D40+D62+D97</f>
        <v>0</v>
      </c>
      <c r="E109" s="63"/>
      <c r="F109" s="56"/>
      <c r="G109" s="63"/>
      <c r="H109" s="56"/>
      <c r="I109" s="63"/>
      <c r="J109" s="56"/>
      <c r="K109" s="63"/>
      <c r="L109" s="56"/>
      <c r="M109" s="202"/>
    </row>
    <row r="110" spans="1:13" x14ac:dyDescent="0.2">
      <c r="A110" s="200"/>
      <c r="B110" s="201"/>
      <c r="C110" s="15" t="s">
        <v>80</v>
      </c>
      <c r="D110" s="51">
        <f>D41+D63+D98</f>
        <v>0</v>
      </c>
      <c r="E110" s="63"/>
      <c r="F110" s="56"/>
      <c r="G110" s="63"/>
      <c r="H110" s="56"/>
      <c r="I110" s="63"/>
      <c r="J110" s="56"/>
      <c r="K110" s="63"/>
      <c r="L110" s="56"/>
      <c r="M110" s="202"/>
    </row>
    <row r="111" spans="1:13" x14ac:dyDescent="0.2">
      <c r="A111" s="200"/>
      <c r="B111" s="201"/>
      <c r="C111" s="13" t="s">
        <v>81</v>
      </c>
      <c r="D111" s="51">
        <f>D42+D64+D99</f>
        <v>15578.1</v>
      </c>
      <c r="E111" s="52">
        <f>E42+E64+E99</f>
        <v>1773.8228099999997</v>
      </c>
      <c r="F111" s="52">
        <f>E111/D111*100</f>
        <v>11.386644135035722</v>
      </c>
      <c r="G111" s="52">
        <f>G42+G64+G99</f>
        <v>4359.9744699999992</v>
      </c>
      <c r="H111" s="52">
        <f>G111/D111*100</f>
        <v>27.987844923321838</v>
      </c>
      <c r="I111" s="52">
        <f>I42+I64+I99</f>
        <v>5993.4686699999993</v>
      </c>
      <c r="J111" s="52">
        <f>I111/D111*100</f>
        <v>38.473682092167842</v>
      </c>
      <c r="K111" s="52">
        <f>K42+K64+K99</f>
        <v>11973.383529999999</v>
      </c>
      <c r="L111" s="52">
        <f>K111/D111*100</f>
        <v>76.860358644507343</v>
      </c>
      <c r="M111" s="202"/>
    </row>
    <row r="112" spans="1:13" ht="25.5" x14ac:dyDescent="0.2">
      <c r="A112" s="200"/>
      <c r="B112" s="201"/>
      <c r="C112" s="14" t="s">
        <v>82</v>
      </c>
      <c r="D112" s="53">
        <f>D43+D65+D100</f>
        <v>0</v>
      </c>
      <c r="E112" s="57"/>
      <c r="F112" s="59"/>
      <c r="G112" s="57"/>
      <c r="H112" s="59"/>
      <c r="I112" s="57"/>
      <c r="J112" s="59"/>
      <c r="K112" s="57"/>
      <c r="L112" s="59"/>
      <c r="M112" s="254"/>
    </row>
    <row r="113" spans="1:32" x14ac:dyDescent="0.2">
      <c r="A113" s="255" t="s">
        <v>9</v>
      </c>
      <c r="B113" s="255"/>
      <c r="C113" s="104"/>
      <c r="D113" s="105"/>
      <c r="E113" s="104"/>
      <c r="F113" s="104"/>
      <c r="G113" s="106"/>
      <c r="H113" s="104"/>
      <c r="I113" s="104"/>
      <c r="J113" s="104"/>
      <c r="K113" s="104"/>
      <c r="L113" s="104"/>
      <c r="M113" s="104"/>
    </row>
    <row r="114" spans="1:32" ht="12.75" customHeight="1" x14ac:dyDescent="0.2">
      <c r="A114" s="169" t="s">
        <v>86</v>
      </c>
      <c r="B114" s="171"/>
      <c r="C114" s="16" t="s">
        <v>83</v>
      </c>
      <c r="D114" s="73">
        <f t="shared" ref="D114" si="10">D115+D116+D117+D118+D119</f>
        <v>0</v>
      </c>
      <c r="E114" s="74"/>
      <c r="F114" s="74"/>
      <c r="G114" s="74"/>
      <c r="H114" s="74"/>
      <c r="I114" s="74"/>
      <c r="J114" s="74"/>
      <c r="K114" s="74"/>
      <c r="L114" s="74"/>
      <c r="M114" s="186"/>
    </row>
    <row r="115" spans="1:32" ht="25.5" x14ac:dyDescent="0.2">
      <c r="A115" s="172"/>
      <c r="B115" s="174"/>
      <c r="C115" s="13" t="s">
        <v>14</v>
      </c>
      <c r="D115" s="51">
        <v>0</v>
      </c>
      <c r="E115" s="54"/>
      <c r="F115" s="70"/>
      <c r="G115" s="54"/>
      <c r="H115" s="70"/>
      <c r="I115" s="54"/>
      <c r="J115" s="70"/>
      <c r="K115" s="54"/>
      <c r="L115" s="70"/>
      <c r="M115" s="186"/>
    </row>
    <row r="116" spans="1:32" ht="38.25" x14ac:dyDescent="0.2">
      <c r="A116" s="172"/>
      <c r="B116" s="174"/>
      <c r="C116" s="14" t="s">
        <v>15</v>
      </c>
      <c r="D116" s="51">
        <v>0</v>
      </c>
      <c r="E116" s="52"/>
      <c r="F116" s="52"/>
      <c r="G116" s="52"/>
      <c r="H116" s="52"/>
      <c r="I116" s="52"/>
      <c r="J116" s="52"/>
      <c r="K116" s="52"/>
      <c r="L116" s="52"/>
      <c r="M116" s="186"/>
    </row>
    <row r="117" spans="1:32" x14ac:dyDescent="0.2">
      <c r="A117" s="172"/>
      <c r="B117" s="174"/>
      <c r="C117" s="15" t="s">
        <v>80</v>
      </c>
      <c r="D117" s="51">
        <v>0</v>
      </c>
      <c r="E117" s="55"/>
      <c r="F117" s="56"/>
      <c r="G117" s="55"/>
      <c r="H117" s="56"/>
      <c r="I117" s="55"/>
      <c r="J117" s="56"/>
      <c r="K117" s="55"/>
      <c r="L117" s="56"/>
      <c r="M117" s="186"/>
    </row>
    <row r="118" spans="1:32" x14ac:dyDescent="0.2">
      <c r="A118" s="172"/>
      <c r="B118" s="174"/>
      <c r="C118" s="13" t="s">
        <v>81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86"/>
    </row>
    <row r="119" spans="1:32" ht="25.5" customHeight="1" x14ac:dyDescent="0.2">
      <c r="A119" s="175"/>
      <c r="B119" s="177"/>
      <c r="C119" s="14" t="s">
        <v>82</v>
      </c>
      <c r="D119" s="53">
        <f>D102+D112</f>
        <v>0</v>
      </c>
      <c r="E119" s="57"/>
      <c r="F119" s="59"/>
      <c r="G119" s="57"/>
      <c r="H119" s="59"/>
      <c r="I119" s="57"/>
      <c r="J119" s="59"/>
      <c r="K119" s="57"/>
      <c r="L119" s="59"/>
      <c r="M119" s="186"/>
    </row>
    <row r="120" spans="1:32" ht="12.75" customHeight="1" x14ac:dyDescent="0.2">
      <c r="A120" s="169" t="s">
        <v>87</v>
      </c>
      <c r="B120" s="171"/>
      <c r="C120" s="16" t="s">
        <v>83</v>
      </c>
      <c r="D120" s="68">
        <f t="shared" ref="D120" si="11">D121+D122+D123+D124+D125</f>
        <v>0</v>
      </c>
      <c r="E120" s="69"/>
      <c r="F120" s="69"/>
      <c r="G120" s="69"/>
      <c r="H120" s="69"/>
      <c r="I120" s="69"/>
      <c r="J120" s="69"/>
      <c r="K120" s="69"/>
      <c r="L120" s="69"/>
      <c r="M120" s="186"/>
    </row>
    <row r="121" spans="1:32" ht="25.5" x14ac:dyDescent="0.2">
      <c r="A121" s="172"/>
      <c r="B121" s="174"/>
      <c r="C121" s="13" t="s">
        <v>14</v>
      </c>
      <c r="D121" s="51">
        <v>0</v>
      </c>
      <c r="E121" s="54"/>
      <c r="F121" s="70"/>
      <c r="G121" s="54"/>
      <c r="H121" s="70"/>
      <c r="I121" s="54"/>
      <c r="J121" s="70"/>
      <c r="K121" s="54"/>
      <c r="L121" s="70"/>
      <c r="M121" s="186"/>
    </row>
    <row r="122" spans="1:32" ht="38.25" x14ac:dyDescent="0.2">
      <c r="A122" s="172"/>
      <c r="B122" s="174"/>
      <c r="C122" s="14" t="s">
        <v>15</v>
      </c>
      <c r="D122" s="51">
        <v>0</v>
      </c>
      <c r="E122" s="52"/>
      <c r="F122" s="52"/>
      <c r="G122" s="52"/>
      <c r="H122" s="52"/>
      <c r="I122" s="52"/>
      <c r="J122" s="52"/>
      <c r="K122" s="52"/>
      <c r="L122" s="52"/>
      <c r="M122" s="186"/>
    </row>
    <row r="123" spans="1:32" x14ac:dyDescent="0.2">
      <c r="A123" s="172"/>
      <c r="B123" s="174"/>
      <c r="C123" s="15" t="s">
        <v>80</v>
      </c>
      <c r="D123" s="51">
        <v>0</v>
      </c>
      <c r="E123" s="55"/>
      <c r="F123" s="56"/>
      <c r="G123" s="55"/>
      <c r="H123" s="56"/>
      <c r="I123" s="55"/>
      <c r="J123" s="56"/>
      <c r="K123" s="55"/>
      <c r="L123" s="56"/>
      <c r="M123" s="186"/>
    </row>
    <row r="124" spans="1:32" x14ac:dyDescent="0.2">
      <c r="A124" s="172"/>
      <c r="B124" s="174"/>
      <c r="C124" s="13" t="s">
        <v>81</v>
      </c>
      <c r="D124" s="51">
        <v>0</v>
      </c>
      <c r="E124" s="52"/>
      <c r="F124" s="52"/>
      <c r="G124" s="52"/>
      <c r="H124" s="52"/>
      <c r="I124" s="52"/>
      <c r="J124" s="52"/>
      <c r="K124" s="52"/>
      <c r="L124" s="52"/>
      <c r="M124" s="186"/>
    </row>
    <row r="125" spans="1:32" ht="25.5" customHeight="1" x14ac:dyDescent="0.2">
      <c r="A125" s="175"/>
      <c r="B125" s="177"/>
      <c r="C125" s="14" t="s">
        <v>82</v>
      </c>
      <c r="D125" s="51">
        <v>0</v>
      </c>
      <c r="E125" s="57"/>
      <c r="F125" s="59"/>
      <c r="G125" s="57"/>
      <c r="H125" s="59"/>
      <c r="I125" s="57"/>
      <c r="J125" s="59"/>
      <c r="K125" s="57"/>
      <c r="L125" s="59"/>
      <c r="M125" s="186"/>
    </row>
    <row r="126" spans="1:32" s="23" customFormat="1" ht="15.75" customHeight="1" x14ac:dyDescent="0.2">
      <c r="A126" s="248" t="s">
        <v>88</v>
      </c>
      <c r="B126" s="249"/>
      <c r="C126" s="16" t="s">
        <v>83</v>
      </c>
      <c r="D126" s="68">
        <f>D127+D128+D129+D130+D131</f>
        <v>0</v>
      </c>
      <c r="E126" s="69"/>
      <c r="F126" s="69"/>
      <c r="G126" s="69"/>
      <c r="H126" s="69"/>
      <c r="I126" s="69"/>
      <c r="J126" s="69"/>
      <c r="K126" s="69"/>
      <c r="L126" s="69"/>
      <c r="M126" s="18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25.5" x14ac:dyDescent="0.2">
      <c r="A127" s="250"/>
      <c r="B127" s="251"/>
      <c r="C127" s="13" t="s">
        <v>14</v>
      </c>
      <c r="D127" s="51">
        <v>0</v>
      </c>
      <c r="E127" s="54"/>
      <c r="F127" s="70"/>
      <c r="G127" s="54"/>
      <c r="H127" s="70"/>
      <c r="I127" s="54"/>
      <c r="J127" s="70"/>
      <c r="K127" s="54"/>
      <c r="L127" s="70"/>
      <c r="M127" s="18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46.5" customHeight="1" x14ac:dyDescent="0.2">
      <c r="A128" s="250"/>
      <c r="B128" s="251"/>
      <c r="C128" s="14" t="s">
        <v>15</v>
      </c>
      <c r="D128" s="51">
        <v>0</v>
      </c>
      <c r="E128" s="52"/>
      <c r="F128" s="52"/>
      <c r="G128" s="52"/>
      <c r="H128" s="52"/>
      <c r="I128" s="52"/>
      <c r="J128" s="52"/>
      <c r="K128" s="52"/>
      <c r="L128" s="52"/>
      <c r="M128" s="18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ht="15.75" customHeight="1" x14ac:dyDescent="0.2">
      <c r="A129" s="250"/>
      <c r="B129" s="251"/>
      <c r="C129" s="15" t="s">
        <v>80</v>
      </c>
      <c r="D129" s="51">
        <v>0</v>
      </c>
      <c r="E129" s="55"/>
      <c r="F129" s="56"/>
      <c r="G129" s="55"/>
      <c r="H129" s="56"/>
      <c r="I129" s="55"/>
      <c r="J129" s="56"/>
      <c r="K129" s="55"/>
      <c r="L129" s="56"/>
      <c r="M129" s="18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x14ac:dyDescent="0.2">
      <c r="A130" s="250"/>
      <c r="B130" s="251"/>
      <c r="C130" s="13" t="s">
        <v>81</v>
      </c>
      <c r="D130" s="51">
        <v>0</v>
      </c>
      <c r="E130" s="52"/>
      <c r="F130" s="52"/>
      <c r="G130" s="52"/>
      <c r="H130" s="52"/>
      <c r="I130" s="52"/>
      <c r="J130" s="52"/>
      <c r="K130" s="52"/>
      <c r="L130" s="52"/>
      <c r="M130" s="18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ht="25.5" x14ac:dyDescent="0.2">
      <c r="A131" s="252"/>
      <c r="B131" s="253"/>
      <c r="C131" s="15" t="s">
        <v>82</v>
      </c>
      <c r="D131" s="51">
        <v>0</v>
      </c>
      <c r="E131" s="63"/>
      <c r="F131" s="64"/>
      <c r="G131" s="63"/>
      <c r="H131" s="64"/>
      <c r="I131" s="63"/>
      <c r="J131" s="64"/>
      <c r="K131" s="63"/>
      <c r="L131" s="64"/>
      <c r="M131" s="18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x14ac:dyDescent="0.2">
      <c r="A132" s="198" t="s">
        <v>89</v>
      </c>
      <c r="B132" s="199"/>
      <c r="C132" s="16" t="s">
        <v>83</v>
      </c>
      <c r="D132" s="68">
        <f>SUM(D133:D137)</f>
        <v>15578.099999999999</v>
      </c>
      <c r="E132" s="69">
        <f t="shared" ref="E132:L132" si="12">SUM(E133:E137)</f>
        <v>1773.8228100000001</v>
      </c>
      <c r="F132" s="69">
        <f t="shared" si="12"/>
        <v>11.386644135035725</v>
      </c>
      <c r="G132" s="69">
        <f t="shared" si="12"/>
        <v>4359.9744700000001</v>
      </c>
      <c r="H132" s="69">
        <f t="shared" si="12"/>
        <v>27.987844923321848</v>
      </c>
      <c r="I132" s="69">
        <f t="shared" si="12"/>
        <v>5993.4686700000002</v>
      </c>
      <c r="J132" s="69">
        <f t="shared" si="12"/>
        <v>38.473682092167856</v>
      </c>
      <c r="K132" s="69">
        <f t="shared" si="12"/>
        <v>11973.383530000001</v>
      </c>
      <c r="L132" s="69">
        <f t="shared" si="12"/>
        <v>76.860358644507372</v>
      </c>
      <c r="M132" s="20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26.25" customHeight="1" x14ac:dyDescent="0.2">
      <c r="A133" s="200"/>
      <c r="B133" s="201"/>
      <c r="C133" s="13" t="s">
        <v>14</v>
      </c>
      <c r="D133" s="51">
        <f>D108</f>
        <v>0</v>
      </c>
      <c r="E133" s="55"/>
      <c r="F133" s="56"/>
      <c r="G133" s="55"/>
      <c r="H133" s="56"/>
      <c r="I133" s="55"/>
      <c r="J133" s="56"/>
      <c r="K133" s="55"/>
      <c r="L133" s="56"/>
      <c r="M133" s="202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ht="38.25" x14ac:dyDescent="0.2">
      <c r="A134" s="200"/>
      <c r="B134" s="201"/>
      <c r="C134" s="14" t="s">
        <v>15</v>
      </c>
      <c r="D134" s="51">
        <f>D109</f>
        <v>0</v>
      </c>
      <c r="E134" s="63"/>
      <c r="F134" s="56"/>
      <c r="G134" s="63"/>
      <c r="H134" s="56"/>
      <c r="I134" s="63"/>
      <c r="J134" s="56"/>
      <c r="K134" s="63"/>
      <c r="L134" s="56"/>
      <c r="M134" s="202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3" customFormat="1" x14ac:dyDescent="0.2">
      <c r="A135" s="200"/>
      <c r="B135" s="201"/>
      <c r="C135" s="15" t="s">
        <v>80</v>
      </c>
      <c r="D135" s="51">
        <f>D110</f>
        <v>0</v>
      </c>
      <c r="E135" s="63"/>
      <c r="F135" s="56"/>
      <c r="G135" s="63"/>
      <c r="H135" s="56"/>
      <c r="I135" s="63"/>
      <c r="J135" s="56"/>
      <c r="K135" s="63"/>
      <c r="L135" s="56"/>
      <c r="M135" s="202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200"/>
      <c r="B136" s="201"/>
      <c r="C136" s="13" t="s">
        <v>81</v>
      </c>
      <c r="D136" s="51">
        <f>D139+D145</f>
        <v>15578.099999999999</v>
      </c>
      <c r="E136" s="52">
        <f>E139+E145</f>
        <v>1773.8228100000001</v>
      </c>
      <c r="F136" s="52">
        <f>E136/D136*100</f>
        <v>11.386644135035725</v>
      </c>
      <c r="G136" s="52">
        <f>G139+G145</f>
        <v>4359.9744700000001</v>
      </c>
      <c r="H136" s="52">
        <f>G136/D136*100</f>
        <v>27.987844923321848</v>
      </c>
      <c r="I136" s="52">
        <f>I139+I145</f>
        <v>5993.4686700000002</v>
      </c>
      <c r="J136" s="52">
        <f>I136/D136*100</f>
        <v>38.473682092167856</v>
      </c>
      <c r="K136" s="52">
        <f>K139+K145</f>
        <v>11973.383530000001</v>
      </c>
      <c r="L136" s="52">
        <f>K136/D136*100</f>
        <v>76.860358644507372</v>
      </c>
      <c r="M136" s="202"/>
    </row>
    <row r="137" spans="1:32" ht="25.5" x14ac:dyDescent="0.2">
      <c r="A137" s="200"/>
      <c r="B137" s="201"/>
      <c r="C137" s="14" t="s">
        <v>82</v>
      </c>
      <c r="D137" s="53">
        <f>D112</f>
        <v>0</v>
      </c>
      <c r="E137" s="57"/>
      <c r="F137" s="59"/>
      <c r="G137" s="57"/>
      <c r="H137" s="59"/>
      <c r="I137" s="57"/>
      <c r="J137" s="59"/>
      <c r="K137" s="57"/>
      <c r="L137" s="59"/>
      <c r="M137" s="254"/>
    </row>
    <row r="138" spans="1:32" x14ac:dyDescent="0.2">
      <c r="A138" s="255" t="s">
        <v>9</v>
      </c>
      <c r="B138" s="255"/>
      <c r="C138" s="104"/>
      <c r="D138" s="105"/>
      <c r="E138" s="104"/>
      <c r="F138" s="104"/>
      <c r="G138" s="106"/>
      <c r="H138" s="104"/>
      <c r="I138" s="104"/>
      <c r="J138" s="104"/>
      <c r="K138" s="104"/>
      <c r="L138" s="104"/>
      <c r="M138" s="104"/>
    </row>
    <row r="139" spans="1:32" x14ac:dyDescent="0.2">
      <c r="A139" s="169" t="s">
        <v>90</v>
      </c>
      <c r="B139" s="171"/>
      <c r="C139" s="16" t="s">
        <v>83</v>
      </c>
      <c r="D139" s="73">
        <f t="shared" ref="D139:L139" si="13">D140+D141+D142+D143+D144</f>
        <v>9461.9</v>
      </c>
      <c r="E139" s="74">
        <f t="shared" si="13"/>
        <v>738.63390000000004</v>
      </c>
      <c r="F139" s="74">
        <f t="shared" si="13"/>
        <v>7.8064014627083358</v>
      </c>
      <c r="G139" s="74">
        <f t="shared" si="13"/>
        <v>2406.2825800000001</v>
      </c>
      <c r="H139" s="74">
        <f t="shared" si="13"/>
        <v>25.431283146091165</v>
      </c>
      <c r="I139" s="74">
        <f>I140+I141+I142+I143+I144</f>
        <v>3093.4588600000002</v>
      </c>
      <c r="J139" s="74">
        <f t="shared" si="13"/>
        <v>32.693844365296613</v>
      </c>
      <c r="K139" s="74">
        <f>K140+K141+K142+K143+K144</f>
        <v>7185.9518700000008</v>
      </c>
      <c r="L139" s="74">
        <f t="shared" si="13"/>
        <v>75.946182796267152</v>
      </c>
      <c r="M139" s="186"/>
    </row>
    <row r="140" spans="1:32" ht="25.5" x14ac:dyDescent="0.2">
      <c r="A140" s="172"/>
      <c r="B140" s="174"/>
      <c r="C140" s="13" t="s">
        <v>14</v>
      </c>
      <c r="D140" s="51">
        <v>0</v>
      </c>
      <c r="E140" s="54"/>
      <c r="F140" s="70"/>
      <c r="G140" s="54"/>
      <c r="H140" s="70"/>
      <c r="I140" s="54"/>
      <c r="J140" s="70"/>
      <c r="K140" s="54"/>
      <c r="L140" s="70"/>
      <c r="M140" s="186"/>
    </row>
    <row r="141" spans="1:32" ht="38.25" x14ac:dyDescent="0.2">
      <c r="A141" s="172"/>
      <c r="B141" s="174"/>
      <c r="C141" s="14" t="s">
        <v>15</v>
      </c>
      <c r="D141" s="51">
        <v>0</v>
      </c>
      <c r="E141" s="52"/>
      <c r="F141" s="52"/>
      <c r="G141" s="52"/>
      <c r="H141" s="52"/>
      <c r="I141" s="52"/>
      <c r="J141" s="52"/>
      <c r="K141" s="52"/>
      <c r="L141" s="52"/>
      <c r="M141" s="186"/>
    </row>
    <row r="142" spans="1:32" x14ac:dyDescent="0.2">
      <c r="A142" s="172"/>
      <c r="B142" s="174"/>
      <c r="C142" s="15" t="s">
        <v>80</v>
      </c>
      <c r="D142" s="51">
        <v>0</v>
      </c>
      <c r="E142" s="55"/>
      <c r="F142" s="56"/>
      <c r="G142" s="55"/>
      <c r="H142" s="56"/>
      <c r="I142" s="55"/>
      <c r="J142" s="56"/>
      <c r="K142" s="55"/>
      <c r="L142" s="56"/>
      <c r="M142" s="186"/>
    </row>
    <row r="143" spans="1:32" x14ac:dyDescent="0.2">
      <c r="A143" s="172"/>
      <c r="B143" s="174"/>
      <c r="C143" s="13" t="s">
        <v>81</v>
      </c>
      <c r="D143" s="51">
        <v>9461.9</v>
      </c>
      <c r="E143" s="52">
        <v>738.63390000000004</v>
      </c>
      <c r="F143" s="52">
        <f>E143/D143*100</f>
        <v>7.8064014627083358</v>
      </c>
      <c r="G143" s="52">
        <f>E143+1667.64868</f>
        <v>2406.2825800000001</v>
      </c>
      <c r="H143" s="52">
        <f>G143/D143*100</f>
        <v>25.431283146091165</v>
      </c>
      <c r="I143" s="52">
        <f>G143+687.17628</f>
        <v>3093.4588600000002</v>
      </c>
      <c r="J143" s="52">
        <f>I143/D143*100</f>
        <v>32.693844365296613</v>
      </c>
      <c r="K143" s="52">
        <f>I143+4092.49301</f>
        <v>7185.9518700000008</v>
      </c>
      <c r="L143" s="52">
        <f>K143/D143*100</f>
        <v>75.946182796267152</v>
      </c>
      <c r="M143" s="186"/>
    </row>
    <row r="144" spans="1:32" ht="25.5" x14ac:dyDescent="0.2">
      <c r="A144" s="175"/>
      <c r="B144" s="177"/>
      <c r="C144" s="14" t="s">
        <v>82</v>
      </c>
      <c r="D144" s="53">
        <v>0</v>
      </c>
      <c r="E144" s="57"/>
      <c r="F144" s="59"/>
      <c r="G144" s="57"/>
      <c r="H144" s="59"/>
      <c r="I144" s="57"/>
      <c r="J144" s="59"/>
      <c r="K144" s="57"/>
      <c r="L144" s="59"/>
      <c r="M144" s="186"/>
    </row>
    <row r="145" spans="1:13" ht="12.75" customHeight="1" x14ac:dyDescent="0.2">
      <c r="A145" s="169" t="s">
        <v>91</v>
      </c>
      <c r="B145" s="171"/>
      <c r="C145" s="16" t="s">
        <v>83</v>
      </c>
      <c r="D145" s="68">
        <f t="shared" ref="D145:L145" si="14">D146+D147+D148+D149+D150</f>
        <v>6116.2</v>
      </c>
      <c r="E145" s="69">
        <f t="shared" si="14"/>
        <v>1035.1889100000001</v>
      </c>
      <c r="F145" s="69">
        <f t="shared" si="14"/>
        <v>16.925360681468888</v>
      </c>
      <c r="G145" s="69">
        <f t="shared" si="14"/>
        <v>1953.6918900000001</v>
      </c>
      <c r="H145" s="69">
        <f t="shared" si="14"/>
        <v>31.942903927275108</v>
      </c>
      <c r="I145" s="69">
        <f t="shared" si="14"/>
        <v>2900.00981</v>
      </c>
      <c r="J145" s="69">
        <f t="shared" si="14"/>
        <v>47.415222033288643</v>
      </c>
      <c r="K145" s="69">
        <f t="shared" si="14"/>
        <v>4787.4316600000002</v>
      </c>
      <c r="L145" s="69">
        <f t="shared" si="14"/>
        <v>78.274609397992222</v>
      </c>
      <c r="M145" s="186"/>
    </row>
    <row r="146" spans="1:13" ht="25.5" x14ac:dyDescent="0.2">
      <c r="A146" s="172"/>
      <c r="B146" s="174"/>
      <c r="C146" s="13" t="s">
        <v>14</v>
      </c>
      <c r="D146" s="51">
        <v>0</v>
      </c>
      <c r="E146" s="54"/>
      <c r="F146" s="70"/>
      <c r="G146" s="54"/>
      <c r="H146" s="70"/>
      <c r="I146" s="54"/>
      <c r="J146" s="70"/>
      <c r="K146" s="54"/>
      <c r="L146" s="70"/>
      <c r="M146" s="186"/>
    </row>
    <row r="147" spans="1:13" ht="38.25" x14ac:dyDescent="0.2">
      <c r="A147" s="172"/>
      <c r="B147" s="174"/>
      <c r="C147" s="14" t="s">
        <v>15</v>
      </c>
      <c r="D147" s="51">
        <v>0</v>
      </c>
      <c r="E147" s="52"/>
      <c r="F147" s="52"/>
      <c r="G147" s="52"/>
      <c r="H147" s="52"/>
      <c r="I147" s="52"/>
      <c r="J147" s="52"/>
      <c r="K147" s="52"/>
      <c r="L147" s="52"/>
      <c r="M147" s="186"/>
    </row>
    <row r="148" spans="1:13" x14ac:dyDescent="0.2">
      <c r="A148" s="172"/>
      <c r="B148" s="174"/>
      <c r="C148" s="15" t="s">
        <v>80</v>
      </c>
      <c r="D148" s="51">
        <v>0</v>
      </c>
      <c r="E148" s="55"/>
      <c r="F148" s="56"/>
      <c r="G148" s="55"/>
      <c r="H148" s="56"/>
      <c r="I148" s="55"/>
      <c r="J148" s="56"/>
      <c r="K148" s="55"/>
      <c r="L148" s="56"/>
      <c r="M148" s="186"/>
    </row>
    <row r="149" spans="1:13" x14ac:dyDescent="0.2">
      <c r="A149" s="172"/>
      <c r="B149" s="174"/>
      <c r="C149" s="13" t="s">
        <v>81</v>
      </c>
      <c r="D149" s="51">
        <v>6116.2</v>
      </c>
      <c r="E149" s="52">
        <v>1035.1889100000001</v>
      </c>
      <c r="F149" s="52">
        <f>E149/D149*100</f>
        <v>16.925360681468888</v>
      </c>
      <c r="G149" s="52">
        <f>E149+918.50298</f>
        <v>1953.6918900000001</v>
      </c>
      <c r="H149" s="52">
        <f>G149/D149*100</f>
        <v>31.942903927275108</v>
      </c>
      <c r="I149" s="52">
        <f>G149+946.31792</f>
        <v>2900.00981</v>
      </c>
      <c r="J149" s="52">
        <f>I149/D149*100</f>
        <v>47.415222033288643</v>
      </c>
      <c r="K149" s="52">
        <f>I149+1887.42185</f>
        <v>4787.4316600000002</v>
      </c>
      <c r="L149" s="52">
        <f>K149/D149*100</f>
        <v>78.274609397992222</v>
      </c>
      <c r="M149" s="186"/>
    </row>
    <row r="150" spans="1:13" ht="25.5" x14ac:dyDescent="0.2">
      <c r="A150" s="175"/>
      <c r="B150" s="177"/>
      <c r="C150" s="15" t="s">
        <v>82</v>
      </c>
      <c r="D150" s="51">
        <v>0</v>
      </c>
      <c r="E150" s="63"/>
      <c r="F150" s="64"/>
      <c r="G150" s="63"/>
      <c r="H150" s="64"/>
      <c r="I150" s="63"/>
      <c r="J150" s="64"/>
      <c r="K150" s="63"/>
      <c r="L150" s="64"/>
      <c r="M150" s="186"/>
    </row>
    <row r="152" spans="1:13" ht="16.5" customHeight="1" x14ac:dyDescent="0.25">
      <c r="A152" s="148" t="s">
        <v>19</v>
      </c>
      <c r="B152" s="197"/>
      <c r="C152" s="125" t="s">
        <v>23</v>
      </c>
      <c r="D152" s="125"/>
      <c r="E152" s="107"/>
      <c r="F152" s="18"/>
    </row>
    <row r="153" spans="1:13" ht="12.75" customHeight="1" x14ac:dyDescent="0.25">
      <c r="A153" s="123"/>
      <c r="B153" s="124"/>
      <c r="C153" s="109" t="s">
        <v>96</v>
      </c>
      <c r="D153" s="9"/>
      <c r="E153" s="107"/>
      <c r="F153" s="18"/>
    </row>
    <row r="154" spans="1:13" ht="47.25" customHeight="1" x14ac:dyDescent="0.25">
      <c r="A154" s="148" t="s">
        <v>20</v>
      </c>
      <c r="B154" s="197"/>
      <c r="C154" s="125" t="s">
        <v>23</v>
      </c>
      <c r="D154" s="126"/>
      <c r="F154" s="18"/>
    </row>
    <row r="155" spans="1:13" ht="15" x14ac:dyDescent="0.2">
      <c r="A155" s="18"/>
      <c r="B155" s="18"/>
      <c r="C155" s="109" t="s">
        <v>96</v>
      </c>
      <c r="D155" s="35"/>
      <c r="E155" s="18"/>
      <c r="F155" s="18"/>
    </row>
    <row r="156" spans="1:13" ht="15.75" x14ac:dyDescent="0.25">
      <c r="A156" s="5" t="s">
        <v>93</v>
      </c>
      <c r="B156" s="18"/>
      <c r="C156" s="18"/>
      <c r="D156" s="35"/>
      <c r="E156" s="18"/>
      <c r="F156" s="18"/>
    </row>
    <row r="157" spans="1:13" ht="15.75" x14ac:dyDescent="0.25">
      <c r="A157" s="148" t="s">
        <v>92</v>
      </c>
      <c r="B157" s="148"/>
      <c r="C157" s="108" t="s">
        <v>24</v>
      </c>
      <c r="D157" s="111"/>
      <c r="E157" s="110"/>
      <c r="F157" s="18"/>
    </row>
    <row r="158" spans="1:13" ht="15.75" x14ac:dyDescent="0.25">
      <c r="A158" s="148"/>
      <c r="B158" s="148"/>
      <c r="C158" s="109" t="s">
        <v>96</v>
      </c>
      <c r="D158" s="29"/>
      <c r="E158" s="110"/>
      <c r="F158" s="18"/>
    </row>
    <row r="159" spans="1:13" ht="15.75" x14ac:dyDescent="0.25">
      <c r="A159" s="5"/>
      <c r="B159" s="5"/>
      <c r="C159" s="5"/>
      <c r="D159" s="29"/>
      <c r="E159" s="110"/>
      <c r="F159" s="18"/>
    </row>
    <row r="160" spans="1:13" ht="15.75" x14ac:dyDescent="0.25">
      <c r="A160" s="148" t="s">
        <v>94</v>
      </c>
      <c r="B160" s="148"/>
      <c r="C160" s="108" t="s">
        <v>95</v>
      </c>
      <c r="D160" s="111"/>
      <c r="E160" s="110"/>
    </row>
    <row r="161" spans="1:5" ht="15.75" x14ac:dyDescent="0.25">
      <c r="A161" s="148"/>
      <c r="B161" s="148"/>
      <c r="C161" s="109" t="s">
        <v>96</v>
      </c>
      <c r="D161" s="29"/>
      <c r="E161" s="5"/>
    </row>
  </sheetData>
  <mergeCells count="82">
    <mergeCell ref="A152:B152"/>
    <mergeCell ref="A154:B154"/>
    <mergeCell ref="A157:B158"/>
    <mergeCell ref="A160:B161"/>
    <mergeCell ref="A132:B137"/>
    <mergeCell ref="M132:M137"/>
    <mergeCell ref="A138:B138"/>
    <mergeCell ref="A139:B144"/>
    <mergeCell ref="M139:M144"/>
    <mergeCell ref="A145:B150"/>
    <mergeCell ref="M145:M150"/>
    <mergeCell ref="A126:B131"/>
    <mergeCell ref="M126:M131"/>
    <mergeCell ref="A94:M94"/>
    <mergeCell ref="A95:B100"/>
    <mergeCell ref="M95:M100"/>
    <mergeCell ref="A101:B106"/>
    <mergeCell ref="M101:M106"/>
    <mergeCell ref="A107:B112"/>
    <mergeCell ref="M107:M112"/>
    <mergeCell ref="A113:B113"/>
    <mergeCell ref="A114:B119"/>
    <mergeCell ref="M114:M119"/>
    <mergeCell ref="A120:B125"/>
    <mergeCell ref="M120:M125"/>
    <mergeCell ref="A88:A93"/>
    <mergeCell ref="B88:B93"/>
    <mergeCell ref="M88:M93"/>
    <mergeCell ref="A74:A79"/>
    <mergeCell ref="B74:B79"/>
    <mergeCell ref="M74:M79"/>
    <mergeCell ref="A80:M80"/>
    <mergeCell ref="A81:M81"/>
    <mergeCell ref="A82:M82"/>
    <mergeCell ref="A83:M83"/>
    <mergeCell ref="A84:M84"/>
    <mergeCell ref="A85:M85"/>
    <mergeCell ref="A86:M86"/>
    <mergeCell ref="A87:M87"/>
    <mergeCell ref="A73:M73"/>
    <mergeCell ref="A51:M51"/>
    <mergeCell ref="A52:A57"/>
    <mergeCell ref="B52:B57"/>
    <mergeCell ref="M52:M57"/>
    <mergeCell ref="A58:M58"/>
    <mergeCell ref="A59:M59"/>
    <mergeCell ref="A60:B65"/>
    <mergeCell ref="M60:M65"/>
    <mergeCell ref="A66:B71"/>
    <mergeCell ref="M66:M71"/>
    <mergeCell ref="A72:M72"/>
    <mergeCell ref="A19:M19"/>
    <mergeCell ref="A20:M20"/>
    <mergeCell ref="A50:M50"/>
    <mergeCell ref="A27:M27"/>
    <mergeCell ref="A28:M28"/>
    <mergeCell ref="A29:M29"/>
    <mergeCell ref="A30:M30"/>
    <mergeCell ref="A31:A36"/>
    <mergeCell ref="B31:B36"/>
    <mergeCell ref="M31:M36"/>
    <mergeCell ref="A37:M37"/>
    <mergeCell ref="A38:B43"/>
    <mergeCell ref="M38:M43"/>
    <mergeCell ref="A44:B49"/>
    <mergeCell ref="M44:M49"/>
    <mergeCell ref="A21:A26"/>
    <mergeCell ref="B21:B26"/>
    <mergeCell ref="M21:M2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8:M18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1"/>
  <sheetViews>
    <sheetView tabSelected="1" view="pageBreakPreview" topLeftCell="A139" zoomScale="110" zoomScaleSheetLayoutView="110" workbookViewId="0">
      <selection activeCell="L167" sqref="L167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2"/>
      <c r="D1" s="25" t="s">
        <v>67</v>
      </c>
      <c r="E1" s="101" t="s">
        <v>68</v>
      </c>
      <c r="F1" s="4"/>
      <c r="G1" s="19"/>
    </row>
    <row r="2" spans="1:32" ht="15.75" x14ac:dyDescent="0.25">
      <c r="B2" s="2"/>
      <c r="D2" s="26" t="s">
        <v>69</v>
      </c>
      <c r="E2" s="4"/>
      <c r="F2" s="4"/>
      <c r="G2" s="19"/>
    </row>
    <row r="3" spans="1:32" ht="15.75" x14ac:dyDescent="0.25">
      <c r="B3" s="2"/>
      <c r="C3" s="17" t="s">
        <v>61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117</v>
      </c>
      <c r="E6" s="4"/>
      <c r="F6" s="4"/>
      <c r="G6" s="19"/>
    </row>
    <row r="7" spans="1:32" ht="15.75" x14ac:dyDescent="0.25">
      <c r="B7" s="5"/>
      <c r="D7" s="31"/>
      <c r="E7" s="102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48" t="s">
        <v>118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36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72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71</v>
      </c>
    </row>
    <row r="14" spans="1:32" ht="22.5" customHeight="1" x14ac:dyDescent="0.2">
      <c r="A14" s="151" t="s">
        <v>7</v>
      </c>
      <c r="B14" s="151" t="s">
        <v>73</v>
      </c>
      <c r="C14" s="151" t="s">
        <v>8</v>
      </c>
      <c r="D14" s="152" t="s">
        <v>74</v>
      </c>
      <c r="E14" s="153"/>
      <c r="F14" s="258"/>
      <c r="G14" s="258"/>
      <c r="H14" s="258"/>
      <c r="I14" s="258"/>
      <c r="J14" s="258"/>
      <c r="K14" s="258"/>
      <c r="L14" s="258"/>
      <c r="M14" s="160" t="s">
        <v>79</v>
      </c>
    </row>
    <row r="15" spans="1:32" ht="16.5" customHeight="1" x14ac:dyDescent="0.2">
      <c r="A15" s="151"/>
      <c r="B15" s="151"/>
      <c r="C15" s="151"/>
      <c r="D15" s="152"/>
      <c r="E15" s="256" t="s">
        <v>120</v>
      </c>
      <c r="F15" s="220"/>
      <c r="G15" s="256" t="s">
        <v>121</v>
      </c>
      <c r="H15" s="220"/>
      <c r="I15" s="256" t="s">
        <v>122</v>
      </c>
      <c r="J15" s="220"/>
      <c r="K15" s="256" t="s">
        <v>123</v>
      </c>
      <c r="L15" s="220"/>
      <c r="M15" s="160"/>
    </row>
    <row r="16" spans="1:32" ht="63" customHeight="1" x14ac:dyDescent="0.2">
      <c r="A16" s="151"/>
      <c r="B16" s="151"/>
      <c r="C16" s="151"/>
      <c r="D16" s="152"/>
      <c r="E16" s="143" t="s">
        <v>10</v>
      </c>
      <c r="F16" s="143" t="s">
        <v>11</v>
      </c>
      <c r="G16" s="143" t="s">
        <v>10</v>
      </c>
      <c r="H16" s="143" t="s">
        <v>11</v>
      </c>
      <c r="I16" s="143" t="s">
        <v>10</v>
      </c>
      <c r="J16" s="143" t="s">
        <v>11</v>
      </c>
      <c r="K16" s="143" t="s">
        <v>10</v>
      </c>
      <c r="L16" s="143" t="s">
        <v>11</v>
      </c>
      <c r="M16" s="160"/>
    </row>
    <row r="17" spans="1:13" ht="12.75" customHeight="1" x14ac:dyDescent="0.2">
      <c r="A17" s="143">
        <v>1</v>
      </c>
      <c r="B17" s="143">
        <v>2</v>
      </c>
      <c r="C17" s="143">
        <v>3</v>
      </c>
      <c r="D17" s="144">
        <v>4</v>
      </c>
      <c r="E17" s="143">
        <v>5</v>
      </c>
      <c r="F17" s="143">
        <v>6</v>
      </c>
      <c r="G17" s="143">
        <v>7</v>
      </c>
      <c r="H17" s="143">
        <v>8</v>
      </c>
      <c r="I17" s="143">
        <v>9</v>
      </c>
      <c r="J17" s="143">
        <v>10</v>
      </c>
      <c r="K17" s="143">
        <v>11</v>
      </c>
      <c r="L17" s="143">
        <v>12</v>
      </c>
      <c r="M17" s="142">
        <v>13</v>
      </c>
    </row>
    <row r="18" spans="1:13" ht="12.75" customHeight="1" x14ac:dyDescent="0.2">
      <c r="A18" s="161" t="s">
        <v>21</v>
      </c>
      <c r="B18" s="162"/>
      <c r="C18" s="162"/>
      <c r="D18" s="162"/>
      <c r="E18" s="163"/>
      <c r="F18" s="163"/>
      <c r="G18" s="163"/>
      <c r="H18" s="163"/>
      <c r="I18" s="163"/>
      <c r="J18" s="163"/>
      <c r="K18" s="163"/>
      <c r="L18" s="163"/>
      <c r="M18" s="164"/>
    </row>
    <row r="19" spans="1:13" ht="12.75" customHeight="1" x14ac:dyDescent="0.2">
      <c r="A19" s="161" t="s">
        <v>32</v>
      </c>
      <c r="B19" s="162"/>
      <c r="C19" s="162"/>
      <c r="D19" s="162"/>
      <c r="E19" s="163"/>
      <c r="F19" s="163"/>
      <c r="G19" s="163"/>
      <c r="H19" s="163"/>
      <c r="I19" s="163"/>
      <c r="J19" s="163"/>
      <c r="K19" s="163"/>
      <c r="L19" s="163"/>
      <c r="M19" s="164"/>
    </row>
    <row r="20" spans="1:13" ht="12.75" customHeight="1" x14ac:dyDescent="0.2">
      <c r="A20" s="161" t="s">
        <v>31</v>
      </c>
      <c r="B20" s="162"/>
      <c r="C20" s="162"/>
      <c r="D20" s="162"/>
      <c r="E20" s="163"/>
      <c r="F20" s="163"/>
      <c r="G20" s="163"/>
      <c r="H20" s="163"/>
      <c r="I20" s="163"/>
      <c r="J20" s="163"/>
      <c r="K20" s="163"/>
      <c r="L20" s="163"/>
      <c r="M20" s="164"/>
    </row>
    <row r="21" spans="1:13" ht="12.75" customHeight="1" x14ac:dyDescent="0.2">
      <c r="A21" s="154" t="s">
        <v>12</v>
      </c>
      <c r="B21" s="156" t="s">
        <v>36</v>
      </c>
      <c r="C21" s="103" t="s">
        <v>83</v>
      </c>
      <c r="D21" s="51">
        <f>D22+D23+D24+D25+D26</f>
        <v>603.4</v>
      </c>
      <c r="E21" s="52">
        <f t="shared" ref="E21:F21" si="0">E22+E23+E24+E25+E26</f>
        <v>10</v>
      </c>
      <c r="F21" s="52">
        <f t="shared" si="0"/>
        <v>1.6572754391779916</v>
      </c>
      <c r="G21" s="52"/>
      <c r="H21" s="52"/>
      <c r="I21" s="52"/>
      <c r="J21" s="52"/>
      <c r="K21" s="52"/>
      <c r="L21" s="52"/>
      <c r="M21" s="184"/>
    </row>
    <row r="22" spans="1:13" ht="25.5" x14ac:dyDescent="0.2">
      <c r="A22" s="155"/>
      <c r="B22" s="157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85"/>
    </row>
    <row r="23" spans="1:13" ht="38.25" x14ac:dyDescent="0.2">
      <c r="A23" s="155"/>
      <c r="B23" s="157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85"/>
    </row>
    <row r="24" spans="1:13" ht="13.5" customHeight="1" x14ac:dyDescent="0.2">
      <c r="A24" s="155"/>
      <c r="B24" s="157"/>
      <c r="C24" s="15" t="s">
        <v>80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85"/>
    </row>
    <row r="25" spans="1:13" ht="13.5" customHeight="1" x14ac:dyDescent="0.2">
      <c r="A25" s="155"/>
      <c r="B25" s="157"/>
      <c r="C25" s="13" t="s">
        <v>81</v>
      </c>
      <c r="D25" s="51">
        <v>603.4</v>
      </c>
      <c r="E25" s="51">
        <v>10</v>
      </c>
      <c r="F25" s="51">
        <f>E25/D25*100</f>
        <v>1.6572754391779916</v>
      </c>
      <c r="G25" s="51"/>
      <c r="H25" s="51"/>
      <c r="I25" s="51"/>
      <c r="J25" s="51"/>
      <c r="K25" s="51"/>
      <c r="L25" s="51"/>
      <c r="M25" s="185"/>
    </row>
    <row r="26" spans="1:13" ht="25.5" customHeight="1" x14ac:dyDescent="0.2">
      <c r="A26" s="155"/>
      <c r="B26" s="158"/>
      <c r="C26" s="14" t="s">
        <v>82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85"/>
    </row>
    <row r="27" spans="1:13" ht="56.25" customHeight="1" x14ac:dyDescent="0.2">
      <c r="A27" s="225" t="s">
        <v>125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</row>
    <row r="28" spans="1:13" ht="12.75" customHeight="1" x14ac:dyDescent="0.2">
      <c r="A28" s="154" t="s">
        <v>97</v>
      </c>
      <c r="B28" s="156" t="s">
        <v>98</v>
      </c>
      <c r="C28" s="103" t="s">
        <v>83</v>
      </c>
      <c r="D28" s="51">
        <f>D29+D30+D31+D32+D33</f>
        <v>2902.9</v>
      </c>
      <c r="E28" s="52">
        <f>E29+E30+E31+E32+E33</f>
        <v>1217</v>
      </c>
      <c r="F28" s="52">
        <f t="shared" ref="F28" si="1">F29+F30+F31+F32+F33</f>
        <v>41.923593647731579</v>
      </c>
      <c r="G28" s="52"/>
      <c r="H28" s="52"/>
      <c r="I28" s="52"/>
      <c r="J28" s="52"/>
      <c r="K28" s="52"/>
      <c r="L28" s="52"/>
      <c r="M28" s="184"/>
    </row>
    <row r="29" spans="1:13" ht="25.5" x14ac:dyDescent="0.2">
      <c r="A29" s="155"/>
      <c r="B29" s="157"/>
      <c r="C29" s="13" t="s">
        <v>14</v>
      </c>
      <c r="D29" s="51">
        <v>0</v>
      </c>
      <c r="E29" s="52"/>
      <c r="F29" s="52"/>
      <c r="G29" s="52"/>
      <c r="H29" s="52"/>
      <c r="I29" s="52"/>
      <c r="J29" s="52"/>
      <c r="K29" s="52"/>
      <c r="L29" s="52"/>
      <c r="M29" s="166"/>
    </row>
    <row r="30" spans="1:13" ht="38.25" x14ac:dyDescent="0.2">
      <c r="A30" s="155"/>
      <c r="B30" s="157"/>
      <c r="C30" s="14" t="s">
        <v>15</v>
      </c>
      <c r="D30" s="51">
        <v>0</v>
      </c>
      <c r="E30" s="52"/>
      <c r="F30" s="52"/>
      <c r="G30" s="52"/>
      <c r="H30" s="52"/>
      <c r="I30" s="52"/>
      <c r="J30" s="52"/>
      <c r="K30" s="52"/>
      <c r="L30" s="52"/>
      <c r="M30" s="166"/>
    </row>
    <row r="31" spans="1:13" ht="13.5" customHeight="1" x14ac:dyDescent="0.2">
      <c r="A31" s="155"/>
      <c r="B31" s="157"/>
      <c r="C31" s="15" t="s">
        <v>80</v>
      </c>
      <c r="D31" s="51">
        <v>0</v>
      </c>
      <c r="E31" s="52"/>
      <c r="F31" s="52"/>
      <c r="G31" s="52"/>
      <c r="H31" s="52"/>
      <c r="I31" s="52"/>
      <c r="J31" s="52"/>
      <c r="K31" s="52"/>
      <c r="L31" s="52"/>
      <c r="M31" s="166"/>
    </row>
    <row r="32" spans="1:13" ht="13.5" customHeight="1" x14ac:dyDescent="0.2">
      <c r="A32" s="155"/>
      <c r="B32" s="157"/>
      <c r="C32" s="13" t="s">
        <v>81</v>
      </c>
      <c r="D32" s="51">
        <v>2902.9</v>
      </c>
      <c r="E32" s="51">
        <v>1217</v>
      </c>
      <c r="F32" s="51">
        <f>E32/D32*100</f>
        <v>41.923593647731579</v>
      </c>
      <c r="G32" s="51"/>
      <c r="H32" s="51"/>
      <c r="I32" s="51"/>
      <c r="J32" s="51"/>
      <c r="K32" s="51"/>
      <c r="L32" s="51"/>
      <c r="M32" s="166"/>
    </row>
    <row r="33" spans="1:13" ht="25.5" customHeight="1" x14ac:dyDescent="0.2">
      <c r="A33" s="155"/>
      <c r="B33" s="158"/>
      <c r="C33" s="14" t="s">
        <v>82</v>
      </c>
      <c r="D33" s="53">
        <v>0</v>
      </c>
      <c r="E33" s="54"/>
      <c r="F33" s="54"/>
      <c r="G33" s="54"/>
      <c r="H33" s="54"/>
      <c r="I33" s="54"/>
      <c r="J33" s="54"/>
      <c r="K33" s="54"/>
      <c r="L33" s="54"/>
      <c r="M33" s="166"/>
    </row>
    <row r="34" spans="1:13" ht="13.5" customHeight="1" x14ac:dyDescent="0.2">
      <c r="A34" s="225" t="s">
        <v>124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7"/>
    </row>
    <row r="35" spans="1:13" x14ac:dyDescent="0.2">
      <c r="A35" s="169" t="s">
        <v>16</v>
      </c>
      <c r="B35" s="170"/>
      <c r="C35" s="16" t="s">
        <v>83</v>
      </c>
      <c r="D35" s="53">
        <f>D36+D37+D38+D39+D40</f>
        <v>3506.3</v>
      </c>
      <c r="E35" s="53">
        <f>E36+E37+E38+E39+E40</f>
        <v>1227</v>
      </c>
      <c r="F35" s="54">
        <f>E35/D35*100</f>
        <v>34.994153381056954</v>
      </c>
      <c r="G35" s="53"/>
      <c r="H35" s="54"/>
      <c r="I35" s="53"/>
      <c r="J35" s="54"/>
      <c r="K35" s="53"/>
      <c r="L35" s="54"/>
      <c r="M35" s="178"/>
    </row>
    <row r="36" spans="1:13" ht="25.5" x14ac:dyDescent="0.2">
      <c r="A36" s="172"/>
      <c r="B36" s="173"/>
      <c r="C36" s="13" t="s">
        <v>14</v>
      </c>
      <c r="D36" s="51">
        <f>D22+D29</f>
        <v>0</v>
      </c>
      <c r="E36" s="63"/>
      <c r="F36" s="64"/>
      <c r="G36" s="63"/>
      <c r="H36" s="64"/>
      <c r="I36" s="63"/>
      <c r="J36" s="64"/>
      <c r="K36" s="63"/>
      <c r="L36" s="64"/>
      <c r="M36" s="179"/>
    </row>
    <row r="37" spans="1:13" ht="38.25" x14ac:dyDescent="0.2">
      <c r="A37" s="172"/>
      <c r="B37" s="173"/>
      <c r="C37" s="14" t="s">
        <v>15</v>
      </c>
      <c r="D37" s="51">
        <f>D23+D30</f>
        <v>0</v>
      </c>
      <c r="E37" s="57"/>
      <c r="F37" s="58"/>
      <c r="G37" s="57"/>
      <c r="H37" s="59"/>
      <c r="I37" s="57"/>
      <c r="J37" s="59"/>
      <c r="K37" s="57"/>
      <c r="L37" s="59"/>
      <c r="M37" s="179"/>
    </row>
    <row r="38" spans="1:13" ht="13.5" customHeight="1" x14ac:dyDescent="0.2">
      <c r="A38" s="172"/>
      <c r="B38" s="173"/>
      <c r="C38" s="15" t="s">
        <v>80</v>
      </c>
      <c r="D38" s="51">
        <f>D24+D31</f>
        <v>0</v>
      </c>
      <c r="E38" s="60"/>
      <c r="F38" s="60"/>
      <c r="G38" s="60"/>
      <c r="H38" s="60"/>
      <c r="I38" s="60"/>
      <c r="J38" s="60"/>
      <c r="K38" s="60"/>
      <c r="L38" s="60"/>
      <c r="M38" s="179"/>
    </row>
    <row r="39" spans="1:13" ht="13.5" customHeight="1" x14ac:dyDescent="0.2">
      <c r="A39" s="172"/>
      <c r="B39" s="173"/>
      <c r="C39" s="13" t="s">
        <v>81</v>
      </c>
      <c r="D39" s="51">
        <f>D25+D32</f>
        <v>3506.3</v>
      </c>
      <c r="E39" s="61">
        <f>E25+E32</f>
        <v>1227</v>
      </c>
      <c r="F39" s="62">
        <f>E39/D39*100</f>
        <v>34.994153381056954</v>
      </c>
      <c r="G39" s="61"/>
      <c r="H39" s="62"/>
      <c r="I39" s="61"/>
      <c r="J39" s="62"/>
      <c r="K39" s="61"/>
      <c r="L39" s="62"/>
      <c r="M39" s="179"/>
    </row>
    <row r="40" spans="1:13" ht="24.75" customHeight="1" x14ac:dyDescent="0.2">
      <c r="A40" s="175"/>
      <c r="B40" s="176"/>
      <c r="C40" s="14" t="s">
        <v>82</v>
      </c>
      <c r="D40" s="51">
        <f>D26+D33</f>
        <v>0</v>
      </c>
      <c r="E40" s="63"/>
      <c r="F40" s="64"/>
      <c r="G40" s="15"/>
      <c r="H40" s="56"/>
      <c r="I40" s="63"/>
      <c r="J40" s="56"/>
      <c r="K40" s="63"/>
      <c r="L40" s="56"/>
      <c r="M40" s="180"/>
    </row>
    <row r="41" spans="1:13" x14ac:dyDescent="0.2">
      <c r="A41" s="169" t="s">
        <v>84</v>
      </c>
      <c r="B41" s="171"/>
      <c r="C41" s="16" t="s">
        <v>83</v>
      </c>
      <c r="D41" s="53">
        <f>D42+D43+D44+D45+D46</f>
        <v>0</v>
      </c>
      <c r="E41" s="51"/>
      <c r="F41" s="52"/>
      <c r="G41" s="51"/>
      <c r="H41" s="52"/>
      <c r="I41" s="51"/>
      <c r="J41" s="52"/>
      <c r="K41" s="51"/>
      <c r="L41" s="52"/>
      <c r="M41" s="178"/>
    </row>
    <row r="42" spans="1:13" ht="25.5" x14ac:dyDescent="0.2">
      <c r="A42" s="172"/>
      <c r="B42" s="174"/>
      <c r="C42" s="13" t="s">
        <v>14</v>
      </c>
      <c r="D42" s="51">
        <v>0</v>
      </c>
      <c r="E42" s="63"/>
      <c r="F42" s="64"/>
      <c r="G42" s="63"/>
      <c r="H42" s="64"/>
      <c r="I42" s="63"/>
      <c r="J42" s="64"/>
      <c r="K42" s="63"/>
      <c r="L42" s="64"/>
      <c r="M42" s="179"/>
    </row>
    <row r="43" spans="1:13" ht="38.25" x14ac:dyDescent="0.2">
      <c r="A43" s="172"/>
      <c r="B43" s="174"/>
      <c r="C43" s="14" t="s">
        <v>15</v>
      </c>
      <c r="D43" s="51">
        <v>0</v>
      </c>
      <c r="E43" s="57"/>
      <c r="F43" s="58"/>
      <c r="G43" s="57"/>
      <c r="H43" s="59"/>
      <c r="I43" s="57"/>
      <c r="J43" s="59"/>
      <c r="K43" s="57"/>
      <c r="L43" s="59"/>
      <c r="M43" s="179"/>
    </row>
    <row r="44" spans="1:13" ht="13.5" customHeight="1" x14ac:dyDescent="0.2">
      <c r="A44" s="172"/>
      <c r="B44" s="174"/>
      <c r="C44" s="15" t="s">
        <v>80</v>
      </c>
      <c r="D44" s="51">
        <v>0</v>
      </c>
      <c r="E44" s="60"/>
      <c r="F44" s="60"/>
      <c r="G44" s="60"/>
      <c r="H44" s="60"/>
      <c r="I44" s="60"/>
      <c r="J44" s="60"/>
      <c r="K44" s="60"/>
      <c r="L44" s="60"/>
      <c r="M44" s="179"/>
    </row>
    <row r="45" spans="1:13" ht="13.5" customHeight="1" x14ac:dyDescent="0.2">
      <c r="A45" s="172"/>
      <c r="B45" s="174"/>
      <c r="C45" s="13" t="s">
        <v>81</v>
      </c>
      <c r="D45" s="51">
        <v>0</v>
      </c>
      <c r="E45" s="61"/>
      <c r="F45" s="62"/>
      <c r="G45" s="61"/>
      <c r="H45" s="62"/>
      <c r="I45" s="61"/>
      <c r="J45" s="62"/>
      <c r="K45" s="61"/>
      <c r="L45" s="62"/>
      <c r="M45" s="179"/>
    </row>
    <row r="46" spans="1:13" ht="24.75" customHeight="1" x14ac:dyDescent="0.2">
      <c r="A46" s="175"/>
      <c r="B46" s="177"/>
      <c r="C46" s="14" t="s">
        <v>82</v>
      </c>
      <c r="D46" s="51">
        <v>0</v>
      </c>
      <c r="E46" s="63"/>
      <c r="F46" s="64"/>
      <c r="G46" s="15"/>
      <c r="H46" s="56"/>
      <c r="I46" s="63"/>
      <c r="J46" s="56"/>
      <c r="K46" s="63"/>
      <c r="L46" s="56"/>
      <c r="M46" s="180"/>
    </row>
    <row r="47" spans="1:13" ht="12.75" customHeight="1" x14ac:dyDescent="0.2">
      <c r="A47" s="161" t="s">
        <v>33</v>
      </c>
      <c r="B47" s="162"/>
      <c r="C47" s="162"/>
      <c r="D47" s="162"/>
      <c r="E47" s="181"/>
      <c r="F47" s="181"/>
      <c r="G47" s="181"/>
      <c r="H47" s="181"/>
      <c r="I47" s="181"/>
      <c r="J47" s="181"/>
      <c r="K47" s="181"/>
      <c r="L47" s="181"/>
      <c r="M47" s="182"/>
    </row>
    <row r="48" spans="1:13" ht="24.75" customHeight="1" x14ac:dyDescent="0.2">
      <c r="A48" s="161" t="s">
        <v>35</v>
      </c>
      <c r="B48" s="162"/>
      <c r="C48" s="162"/>
      <c r="D48" s="162"/>
      <c r="E48" s="163"/>
      <c r="F48" s="163"/>
      <c r="G48" s="163"/>
      <c r="H48" s="163"/>
      <c r="I48" s="163"/>
      <c r="J48" s="163"/>
      <c r="K48" s="163"/>
      <c r="L48" s="183"/>
      <c r="M48" s="164"/>
    </row>
    <row r="49" spans="1:13" ht="12.75" customHeight="1" x14ac:dyDescent="0.2">
      <c r="A49" s="154" t="s">
        <v>17</v>
      </c>
      <c r="B49" s="187" t="s">
        <v>103</v>
      </c>
      <c r="C49" s="16" t="s">
        <v>83</v>
      </c>
      <c r="D49" s="51">
        <f t="shared" ref="D49:F49" si="2">D50+D51+D52+D53+D54</f>
        <v>180</v>
      </c>
      <c r="E49" s="52">
        <f t="shared" si="2"/>
        <v>0</v>
      </c>
      <c r="F49" s="52">
        <f t="shared" si="2"/>
        <v>0</v>
      </c>
      <c r="G49" s="52"/>
      <c r="H49" s="52"/>
      <c r="I49" s="52"/>
      <c r="J49" s="52"/>
      <c r="K49" s="52"/>
      <c r="L49" s="52"/>
      <c r="M49" s="184"/>
    </row>
    <row r="50" spans="1:13" ht="25.5" x14ac:dyDescent="0.2">
      <c r="A50" s="155"/>
      <c r="B50" s="188"/>
      <c r="C50" s="13" t="s">
        <v>14</v>
      </c>
      <c r="D50" s="51">
        <v>0</v>
      </c>
      <c r="E50" s="52"/>
      <c r="F50" s="52"/>
      <c r="G50" s="52"/>
      <c r="H50" s="52"/>
      <c r="I50" s="52"/>
      <c r="J50" s="52"/>
      <c r="K50" s="52"/>
      <c r="L50" s="52"/>
      <c r="M50" s="185"/>
    </row>
    <row r="51" spans="1:13" ht="38.25" x14ac:dyDescent="0.2">
      <c r="A51" s="155"/>
      <c r="B51" s="188"/>
      <c r="C51" s="14" t="s">
        <v>15</v>
      </c>
      <c r="D51" s="51">
        <v>0</v>
      </c>
      <c r="E51" s="52"/>
      <c r="F51" s="52"/>
      <c r="G51" s="52"/>
      <c r="H51" s="52"/>
      <c r="I51" s="52"/>
      <c r="J51" s="52"/>
      <c r="K51" s="52"/>
      <c r="L51" s="52"/>
      <c r="M51" s="185"/>
    </row>
    <row r="52" spans="1:13" ht="12.75" customHeight="1" x14ac:dyDescent="0.2">
      <c r="A52" s="155"/>
      <c r="B52" s="188"/>
      <c r="C52" s="15" t="s">
        <v>80</v>
      </c>
      <c r="D52" s="51">
        <v>0</v>
      </c>
      <c r="E52" s="52"/>
      <c r="F52" s="52"/>
      <c r="G52" s="52"/>
      <c r="H52" s="52"/>
      <c r="I52" s="52"/>
      <c r="J52" s="52"/>
      <c r="K52" s="52"/>
      <c r="L52" s="52"/>
      <c r="M52" s="185"/>
    </row>
    <row r="53" spans="1:13" x14ac:dyDescent="0.2">
      <c r="A53" s="155"/>
      <c r="B53" s="188"/>
      <c r="C53" s="13" t="s">
        <v>81</v>
      </c>
      <c r="D53" s="51">
        <v>180</v>
      </c>
      <c r="E53" s="52">
        <v>0</v>
      </c>
      <c r="F53" s="65">
        <f>E53/D53*100</f>
        <v>0</v>
      </c>
      <c r="G53" s="52"/>
      <c r="H53" s="65"/>
      <c r="I53" s="52"/>
      <c r="J53" s="65"/>
      <c r="K53" s="66"/>
      <c r="L53" s="67"/>
      <c r="M53" s="185"/>
    </row>
    <row r="54" spans="1:13" ht="25.5" customHeight="1" x14ac:dyDescent="0.2">
      <c r="A54" s="165"/>
      <c r="B54" s="189"/>
      <c r="C54" s="14" t="s">
        <v>82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85"/>
    </row>
    <row r="55" spans="1:13" ht="13.5" customHeight="1" x14ac:dyDescent="0.2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2"/>
    </row>
    <row r="56" spans="1:13" x14ac:dyDescent="0.2">
      <c r="A56" s="169" t="s">
        <v>18</v>
      </c>
      <c r="B56" s="170"/>
      <c r="C56" s="16" t="s">
        <v>83</v>
      </c>
      <c r="D56" s="68">
        <f t="shared" ref="D56:L56" si="3">D57+D58+D59+D60+D61</f>
        <v>180</v>
      </c>
      <c r="E56" s="69">
        <f t="shared" si="3"/>
        <v>0</v>
      </c>
      <c r="F56" s="69">
        <f t="shared" si="3"/>
        <v>0</v>
      </c>
      <c r="G56" s="69">
        <f t="shared" si="3"/>
        <v>0</v>
      </c>
      <c r="H56" s="69">
        <f t="shared" si="3"/>
        <v>0</v>
      </c>
      <c r="I56" s="69">
        <f t="shared" si="3"/>
        <v>0</v>
      </c>
      <c r="J56" s="69">
        <f t="shared" si="3"/>
        <v>0</v>
      </c>
      <c r="K56" s="69">
        <f t="shared" si="3"/>
        <v>0</v>
      </c>
      <c r="L56" s="69">
        <f t="shared" si="3"/>
        <v>0</v>
      </c>
      <c r="M56" s="186"/>
    </row>
    <row r="57" spans="1:13" ht="25.5" x14ac:dyDescent="0.2">
      <c r="A57" s="172"/>
      <c r="B57" s="173"/>
      <c r="C57" s="13" t="s">
        <v>14</v>
      </c>
      <c r="D57" s="51">
        <f>D50</f>
        <v>0</v>
      </c>
      <c r="E57" s="54"/>
      <c r="F57" s="70"/>
      <c r="G57" s="54"/>
      <c r="H57" s="70"/>
      <c r="I57" s="54"/>
      <c r="J57" s="70"/>
      <c r="K57" s="54"/>
      <c r="L57" s="70"/>
      <c r="M57" s="186"/>
    </row>
    <row r="58" spans="1:13" ht="38.25" x14ac:dyDescent="0.2">
      <c r="A58" s="172"/>
      <c r="B58" s="173"/>
      <c r="C58" s="14" t="s">
        <v>15</v>
      </c>
      <c r="D58" s="51">
        <f>D51</f>
        <v>0</v>
      </c>
      <c r="E58" s="52"/>
      <c r="F58" s="52"/>
      <c r="G58" s="52"/>
      <c r="H58" s="52"/>
      <c r="I58" s="52"/>
      <c r="J58" s="52"/>
      <c r="K58" s="52"/>
      <c r="L58" s="52"/>
      <c r="M58" s="186"/>
    </row>
    <row r="59" spans="1:13" x14ac:dyDescent="0.2">
      <c r="A59" s="172"/>
      <c r="B59" s="173"/>
      <c r="C59" s="15" t="s">
        <v>80</v>
      </c>
      <c r="D59" s="51">
        <f>D52</f>
        <v>0</v>
      </c>
      <c r="E59" s="55"/>
      <c r="F59" s="56"/>
      <c r="G59" s="55"/>
      <c r="H59" s="56"/>
      <c r="I59" s="55"/>
      <c r="J59" s="56"/>
      <c r="K59" s="55"/>
      <c r="L59" s="56"/>
      <c r="M59" s="186"/>
    </row>
    <row r="60" spans="1:13" x14ac:dyDescent="0.2">
      <c r="A60" s="172"/>
      <c r="B60" s="173"/>
      <c r="C60" s="13" t="s">
        <v>81</v>
      </c>
      <c r="D60" s="51">
        <f>D53</f>
        <v>180</v>
      </c>
      <c r="E60" s="65">
        <f>E53</f>
        <v>0</v>
      </c>
      <c r="F60" s="65">
        <f>E60/D60*100</f>
        <v>0</v>
      </c>
      <c r="G60" s="65">
        <f>G53</f>
        <v>0</v>
      </c>
      <c r="H60" s="65">
        <f>H53</f>
        <v>0</v>
      </c>
      <c r="I60" s="65">
        <f>I53</f>
        <v>0</v>
      </c>
      <c r="J60" s="65">
        <f>J53</f>
        <v>0</v>
      </c>
      <c r="K60" s="65">
        <f>K53</f>
        <v>0</v>
      </c>
      <c r="L60" s="65">
        <f>L53</f>
        <v>0</v>
      </c>
      <c r="M60" s="186"/>
    </row>
    <row r="61" spans="1:13" ht="25.5" x14ac:dyDescent="0.2">
      <c r="A61" s="175"/>
      <c r="B61" s="176"/>
      <c r="C61" s="14" t="s">
        <v>82</v>
      </c>
      <c r="D61" s="51">
        <f>D54</f>
        <v>0</v>
      </c>
      <c r="E61" s="63"/>
      <c r="F61" s="56"/>
      <c r="G61" s="63"/>
      <c r="H61" s="56"/>
      <c r="I61" s="63"/>
      <c r="J61" s="56"/>
      <c r="K61" s="63"/>
      <c r="L61" s="56"/>
      <c r="M61" s="186"/>
    </row>
    <row r="62" spans="1:13" x14ac:dyDescent="0.2">
      <c r="A62" s="169" t="s">
        <v>84</v>
      </c>
      <c r="B62" s="171"/>
      <c r="C62" s="16" t="s">
        <v>83</v>
      </c>
      <c r="D62" s="53">
        <f>D63+D64+D65+D66+D67</f>
        <v>0</v>
      </c>
      <c r="E62" s="51"/>
      <c r="F62" s="52"/>
      <c r="G62" s="51"/>
      <c r="H62" s="52"/>
      <c r="I62" s="51"/>
      <c r="J62" s="52"/>
      <c r="K62" s="51"/>
      <c r="L62" s="52"/>
      <c r="M62" s="178"/>
    </row>
    <row r="63" spans="1:13" ht="25.5" x14ac:dyDescent="0.2">
      <c r="A63" s="172"/>
      <c r="B63" s="174"/>
      <c r="C63" s="13" t="s">
        <v>14</v>
      </c>
      <c r="D63" s="51">
        <v>0</v>
      </c>
      <c r="E63" s="63"/>
      <c r="F63" s="64"/>
      <c r="G63" s="63"/>
      <c r="H63" s="64"/>
      <c r="I63" s="63"/>
      <c r="J63" s="64"/>
      <c r="K63" s="63"/>
      <c r="L63" s="64"/>
      <c r="M63" s="179"/>
    </row>
    <row r="64" spans="1:13" ht="38.25" x14ac:dyDescent="0.2">
      <c r="A64" s="172"/>
      <c r="B64" s="174"/>
      <c r="C64" s="14" t="s">
        <v>15</v>
      </c>
      <c r="D64" s="51">
        <v>0</v>
      </c>
      <c r="E64" s="57"/>
      <c r="F64" s="58"/>
      <c r="G64" s="57"/>
      <c r="H64" s="59"/>
      <c r="I64" s="57"/>
      <c r="J64" s="59"/>
      <c r="K64" s="57"/>
      <c r="L64" s="59"/>
      <c r="M64" s="179"/>
    </row>
    <row r="65" spans="1:13" ht="13.5" customHeight="1" x14ac:dyDescent="0.2">
      <c r="A65" s="172"/>
      <c r="B65" s="174"/>
      <c r="C65" s="15" t="s">
        <v>80</v>
      </c>
      <c r="D65" s="51">
        <v>0</v>
      </c>
      <c r="E65" s="60"/>
      <c r="F65" s="60"/>
      <c r="G65" s="60"/>
      <c r="H65" s="60"/>
      <c r="I65" s="60"/>
      <c r="J65" s="60"/>
      <c r="K65" s="60"/>
      <c r="L65" s="60"/>
      <c r="M65" s="179"/>
    </row>
    <row r="66" spans="1:13" ht="13.5" customHeight="1" x14ac:dyDescent="0.2">
      <c r="A66" s="172"/>
      <c r="B66" s="174"/>
      <c r="C66" s="13" t="s">
        <v>81</v>
      </c>
      <c r="D66" s="51">
        <v>0</v>
      </c>
      <c r="E66" s="61"/>
      <c r="F66" s="62"/>
      <c r="G66" s="61"/>
      <c r="H66" s="62"/>
      <c r="I66" s="61"/>
      <c r="J66" s="62"/>
      <c r="K66" s="61"/>
      <c r="L66" s="62"/>
      <c r="M66" s="179"/>
    </row>
    <row r="67" spans="1:13" ht="24.75" customHeight="1" x14ac:dyDescent="0.2">
      <c r="A67" s="175"/>
      <c r="B67" s="177"/>
      <c r="C67" s="14" t="s">
        <v>82</v>
      </c>
      <c r="D67" s="51">
        <v>0</v>
      </c>
      <c r="E67" s="63"/>
      <c r="F67" s="64"/>
      <c r="G67" s="15"/>
      <c r="H67" s="56"/>
      <c r="I67" s="63"/>
      <c r="J67" s="56"/>
      <c r="K67" s="63"/>
      <c r="L67" s="56"/>
      <c r="M67" s="180"/>
    </row>
    <row r="68" spans="1:13" ht="12.75" customHeight="1" x14ac:dyDescent="0.2">
      <c r="A68" s="161" t="s">
        <v>34</v>
      </c>
      <c r="B68" s="162"/>
      <c r="C68" s="162"/>
      <c r="D68" s="162"/>
      <c r="E68" s="181"/>
      <c r="F68" s="181"/>
      <c r="G68" s="181"/>
      <c r="H68" s="181"/>
      <c r="I68" s="181"/>
      <c r="J68" s="181"/>
      <c r="K68" s="181"/>
      <c r="L68" s="181"/>
      <c r="M68" s="182"/>
    </row>
    <row r="69" spans="1:13" ht="12.75" customHeight="1" x14ac:dyDescent="0.2">
      <c r="A69" s="161" t="s">
        <v>58</v>
      </c>
      <c r="B69" s="162"/>
      <c r="C69" s="162"/>
      <c r="D69" s="162"/>
      <c r="E69" s="163"/>
      <c r="F69" s="163"/>
      <c r="G69" s="163"/>
      <c r="H69" s="163"/>
      <c r="I69" s="163"/>
      <c r="J69" s="163"/>
      <c r="K69" s="163"/>
      <c r="L69" s="183"/>
      <c r="M69" s="164"/>
    </row>
    <row r="70" spans="1:13" ht="12.75" customHeight="1" x14ac:dyDescent="0.2">
      <c r="A70" s="154" t="s">
        <v>37</v>
      </c>
      <c r="B70" s="187" t="s">
        <v>57</v>
      </c>
      <c r="C70" s="16" t="s">
        <v>83</v>
      </c>
      <c r="D70" s="51">
        <f t="shared" ref="D70:F70" si="4">D71+D72+D73+D74+D75</f>
        <v>8813.1</v>
      </c>
      <c r="E70" s="52">
        <f t="shared" si="4"/>
        <v>1724.3945900000001</v>
      </c>
      <c r="F70" s="52">
        <f t="shared" si="4"/>
        <v>19.566266013094143</v>
      </c>
      <c r="G70" s="52"/>
      <c r="H70" s="52"/>
      <c r="I70" s="52"/>
      <c r="J70" s="52"/>
      <c r="K70" s="52"/>
      <c r="L70" s="52"/>
      <c r="M70" s="184"/>
    </row>
    <row r="71" spans="1:13" ht="25.5" x14ac:dyDescent="0.2">
      <c r="A71" s="155"/>
      <c r="B71" s="188"/>
      <c r="C71" s="13" t="s">
        <v>14</v>
      </c>
      <c r="D71" s="51">
        <v>0</v>
      </c>
      <c r="E71" s="52"/>
      <c r="F71" s="52"/>
      <c r="G71" s="52"/>
      <c r="H71" s="52"/>
      <c r="I71" s="52"/>
      <c r="J71" s="52"/>
      <c r="K71" s="52"/>
      <c r="L71" s="52"/>
      <c r="M71" s="185"/>
    </row>
    <row r="72" spans="1:13" ht="38.25" x14ac:dyDescent="0.2">
      <c r="A72" s="155"/>
      <c r="B72" s="188"/>
      <c r="C72" s="14" t="s">
        <v>15</v>
      </c>
      <c r="D72" s="51">
        <v>0</v>
      </c>
      <c r="E72" s="52"/>
      <c r="F72" s="52"/>
      <c r="G72" s="52"/>
      <c r="H72" s="52"/>
      <c r="I72" s="52"/>
      <c r="J72" s="52"/>
      <c r="K72" s="52"/>
      <c r="L72" s="52"/>
      <c r="M72" s="185"/>
    </row>
    <row r="73" spans="1:13" ht="12.75" customHeight="1" x14ac:dyDescent="0.2">
      <c r="A73" s="155"/>
      <c r="B73" s="188"/>
      <c r="C73" s="15" t="s">
        <v>80</v>
      </c>
      <c r="D73" s="51">
        <v>0</v>
      </c>
      <c r="E73" s="52"/>
      <c r="F73" s="52"/>
      <c r="G73" s="52"/>
      <c r="H73" s="52"/>
      <c r="I73" s="52"/>
      <c r="J73" s="52"/>
      <c r="K73" s="52"/>
      <c r="L73" s="52"/>
      <c r="M73" s="185"/>
    </row>
    <row r="74" spans="1:13" x14ac:dyDescent="0.2">
      <c r="A74" s="155"/>
      <c r="B74" s="188"/>
      <c r="C74" s="13" t="s">
        <v>81</v>
      </c>
      <c r="D74" s="51">
        <v>8813.1</v>
      </c>
      <c r="E74" s="65">
        <v>1724.3945900000001</v>
      </c>
      <c r="F74" s="65">
        <f>E74/D74*100</f>
        <v>19.566266013094143</v>
      </c>
      <c r="G74" s="65"/>
      <c r="H74" s="65"/>
      <c r="I74" s="65"/>
      <c r="J74" s="65"/>
      <c r="K74" s="65"/>
      <c r="L74" s="65"/>
      <c r="M74" s="185"/>
    </row>
    <row r="75" spans="1:13" ht="25.5" customHeight="1" x14ac:dyDescent="0.2">
      <c r="A75" s="155"/>
      <c r="B75" s="189"/>
      <c r="C75" s="14" t="s">
        <v>82</v>
      </c>
      <c r="D75" s="53">
        <v>0</v>
      </c>
      <c r="E75" s="54"/>
      <c r="F75" s="54"/>
      <c r="G75" s="54"/>
      <c r="H75" s="54"/>
      <c r="I75" s="54"/>
      <c r="J75" s="54"/>
      <c r="K75" s="54"/>
      <c r="L75" s="54"/>
      <c r="M75" s="185"/>
    </row>
    <row r="76" spans="1:13" ht="130.5" customHeight="1" x14ac:dyDescent="0.2">
      <c r="A76" s="145" t="s">
        <v>127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7"/>
    </row>
    <row r="77" spans="1:13" ht="120.75" customHeight="1" x14ac:dyDescent="0.2">
      <c r="A77" s="221" t="s">
        <v>126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3"/>
    </row>
    <row r="78" spans="1:13" ht="21" customHeight="1" x14ac:dyDescent="0.2">
      <c r="A78" s="168" t="s">
        <v>38</v>
      </c>
      <c r="B78" s="193" t="s">
        <v>39</v>
      </c>
      <c r="C78" s="16" t="s">
        <v>83</v>
      </c>
      <c r="D78" s="71">
        <f t="shared" ref="D78:F78" si="5">D79+D80+D81+D82+D83</f>
        <v>2524.1</v>
      </c>
      <c r="E78" s="72">
        <f t="shared" si="5"/>
        <v>526.20534999999995</v>
      </c>
      <c r="F78" s="72">
        <f t="shared" si="5"/>
        <v>20.84724654332237</v>
      </c>
      <c r="G78" s="72"/>
      <c r="H78" s="72"/>
      <c r="I78" s="72"/>
      <c r="J78" s="72"/>
      <c r="K78" s="72"/>
      <c r="L78" s="72"/>
      <c r="M78" s="166"/>
    </row>
    <row r="79" spans="1:13" ht="25.5" x14ac:dyDescent="0.2">
      <c r="A79" s="155"/>
      <c r="B79" s="188"/>
      <c r="C79" s="13" t="s">
        <v>14</v>
      </c>
      <c r="D79" s="51">
        <v>0</v>
      </c>
      <c r="E79" s="52"/>
      <c r="F79" s="52"/>
      <c r="G79" s="52"/>
      <c r="H79" s="52"/>
      <c r="I79" s="52"/>
      <c r="J79" s="52"/>
      <c r="K79" s="52"/>
      <c r="L79" s="52"/>
      <c r="M79" s="166"/>
    </row>
    <row r="80" spans="1:13" ht="44.25" customHeight="1" x14ac:dyDescent="0.2">
      <c r="A80" s="155"/>
      <c r="B80" s="188"/>
      <c r="C80" s="14" t="s">
        <v>15</v>
      </c>
      <c r="D80" s="51">
        <v>0</v>
      </c>
      <c r="E80" s="52"/>
      <c r="F80" s="52"/>
      <c r="G80" s="52"/>
      <c r="H80" s="52"/>
      <c r="I80" s="52"/>
      <c r="J80" s="52"/>
      <c r="K80" s="52"/>
      <c r="L80" s="52"/>
      <c r="M80" s="166"/>
    </row>
    <row r="81" spans="1:13" x14ac:dyDescent="0.2">
      <c r="A81" s="155"/>
      <c r="B81" s="188"/>
      <c r="C81" s="15" t="s">
        <v>80</v>
      </c>
      <c r="D81" s="51">
        <v>0</v>
      </c>
      <c r="E81" s="52"/>
      <c r="F81" s="52"/>
      <c r="G81" s="52"/>
      <c r="H81" s="52"/>
      <c r="I81" s="52"/>
      <c r="J81" s="52"/>
      <c r="K81" s="52"/>
      <c r="L81" s="52"/>
      <c r="M81" s="166"/>
    </row>
    <row r="82" spans="1:13" ht="12.75" customHeight="1" x14ac:dyDescent="0.2">
      <c r="A82" s="155"/>
      <c r="B82" s="188"/>
      <c r="C82" s="13" t="s">
        <v>81</v>
      </c>
      <c r="D82" s="51">
        <v>2524.1</v>
      </c>
      <c r="E82" s="65">
        <v>526.20534999999995</v>
      </c>
      <c r="F82" s="65">
        <f>E82/D82*100</f>
        <v>20.84724654332237</v>
      </c>
      <c r="G82" s="65"/>
      <c r="H82" s="65"/>
      <c r="I82" s="65"/>
      <c r="J82" s="65"/>
      <c r="K82" s="65"/>
      <c r="L82" s="65"/>
      <c r="M82" s="166"/>
    </row>
    <row r="83" spans="1:13" ht="24.75" customHeight="1" x14ac:dyDescent="0.2">
      <c r="A83" s="165"/>
      <c r="B83" s="188"/>
      <c r="C83" s="14" t="s">
        <v>82</v>
      </c>
      <c r="D83" s="51">
        <v>0</v>
      </c>
      <c r="E83" s="52"/>
      <c r="F83" s="52"/>
      <c r="G83" s="52"/>
      <c r="H83" s="52"/>
      <c r="I83" s="52"/>
      <c r="J83" s="52"/>
      <c r="K83" s="52"/>
      <c r="L83" s="52"/>
      <c r="M83" s="167"/>
    </row>
    <row r="84" spans="1:13" ht="28.5" customHeight="1" x14ac:dyDescent="0.2">
      <c r="A84" s="194" t="s">
        <v>128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6"/>
    </row>
    <row r="85" spans="1:13" x14ac:dyDescent="0.2">
      <c r="A85" s="169" t="s">
        <v>22</v>
      </c>
      <c r="B85" s="170"/>
      <c r="C85" s="16" t="s">
        <v>83</v>
      </c>
      <c r="D85" s="73">
        <f t="shared" ref="D85:L85" si="6">D86+D87+D88+D89+D90</f>
        <v>11337.2</v>
      </c>
      <c r="E85" s="74">
        <f t="shared" si="6"/>
        <v>2250.5999400000001</v>
      </c>
      <c r="F85" s="74">
        <f t="shared" si="6"/>
        <v>19.851461912994388</v>
      </c>
      <c r="G85" s="74">
        <f t="shared" si="6"/>
        <v>0</v>
      </c>
      <c r="H85" s="74">
        <f t="shared" si="6"/>
        <v>0</v>
      </c>
      <c r="I85" s="74">
        <f t="shared" si="6"/>
        <v>0</v>
      </c>
      <c r="J85" s="74">
        <f t="shared" si="6"/>
        <v>0</v>
      </c>
      <c r="K85" s="74">
        <f t="shared" si="6"/>
        <v>0</v>
      </c>
      <c r="L85" s="74">
        <f t="shared" si="6"/>
        <v>0</v>
      </c>
      <c r="M85" s="186"/>
    </row>
    <row r="86" spans="1:13" ht="25.5" x14ac:dyDescent="0.2">
      <c r="A86" s="172"/>
      <c r="B86" s="173"/>
      <c r="C86" s="13" t="s">
        <v>14</v>
      </c>
      <c r="D86" s="51">
        <f>D71+D79</f>
        <v>0</v>
      </c>
      <c r="E86" s="54"/>
      <c r="F86" s="70"/>
      <c r="G86" s="54"/>
      <c r="H86" s="70"/>
      <c r="I86" s="54"/>
      <c r="J86" s="70"/>
      <c r="K86" s="54"/>
      <c r="L86" s="70"/>
      <c r="M86" s="186"/>
    </row>
    <row r="87" spans="1:13" ht="38.25" x14ac:dyDescent="0.2">
      <c r="A87" s="172"/>
      <c r="B87" s="173"/>
      <c r="C87" s="14" t="s">
        <v>15</v>
      </c>
      <c r="D87" s="51">
        <f>D72+D80</f>
        <v>0</v>
      </c>
      <c r="E87" s="52"/>
      <c r="F87" s="52"/>
      <c r="G87" s="52"/>
      <c r="H87" s="52"/>
      <c r="I87" s="52"/>
      <c r="J87" s="52"/>
      <c r="K87" s="52"/>
      <c r="L87" s="52"/>
      <c r="M87" s="186"/>
    </row>
    <row r="88" spans="1:13" x14ac:dyDescent="0.2">
      <c r="A88" s="172"/>
      <c r="B88" s="173"/>
      <c r="C88" s="15" t="s">
        <v>80</v>
      </c>
      <c r="D88" s="51">
        <f>D73+D81</f>
        <v>0</v>
      </c>
      <c r="E88" s="55"/>
      <c r="F88" s="56"/>
      <c r="G88" s="55"/>
      <c r="H88" s="56"/>
      <c r="I88" s="55"/>
      <c r="J88" s="56"/>
      <c r="K88" s="55"/>
      <c r="L88" s="56"/>
      <c r="M88" s="186"/>
    </row>
    <row r="89" spans="1:13" x14ac:dyDescent="0.2">
      <c r="A89" s="172"/>
      <c r="B89" s="173"/>
      <c r="C89" s="13" t="s">
        <v>81</v>
      </c>
      <c r="D89" s="51">
        <f>D74+D82</f>
        <v>11337.2</v>
      </c>
      <c r="E89" s="52">
        <f>E74+E82</f>
        <v>2250.5999400000001</v>
      </c>
      <c r="F89" s="52">
        <f>E89/D89*100</f>
        <v>19.851461912994388</v>
      </c>
      <c r="G89" s="52">
        <f>G74+G82</f>
        <v>0</v>
      </c>
      <c r="H89" s="52">
        <f>G89/D89*100</f>
        <v>0</v>
      </c>
      <c r="I89" s="52">
        <f>I74+I82</f>
        <v>0</v>
      </c>
      <c r="J89" s="52">
        <f>I89/D89*100</f>
        <v>0</v>
      </c>
      <c r="K89" s="52">
        <f>K74+K82</f>
        <v>0</v>
      </c>
      <c r="L89" s="52">
        <f>K89/D89*100</f>
        <v>0</v>
      </c>
      <c r="M89" s="186"/>
    </row>
    <row r="90" spans="1:13" ht="25.5" customHeight="1" x14ac:dyDescent="0.2">
      <c r="A90" s="175"/>
      <c r="B90" s="176"/>
      <c r="C90" s="14" t="s">
        <v>82</v>
      </c>
      <c r="D90" s="51">
        <f>D75+D83</f>
        <v>0</v>
      </c>
      <c r="E90" s="57"/>
      <c r="F90" s="59"/>
      <c r="G90" s="57"/>
      <c r="H90" s="59"/>
      <c r="I90" s="57"/>
      <c r="J90" s="59"/>
      <c r="K90" s="57"/>
      <c r="L90" s="59"/>
      <c r="M90" s="184"/>
    </row>
    <row r="91" spans="1:13" ht="12.75" customHeight="1" x14ac:dyDescent="0.2">
      <c r="A91" s="169" t="s">
        <v>84</v>
      </c>
      <c r="B91" s="171"/>
      <c r="C91" s="16" t="s">
        <v>83</v>
      </c>
      <c r="D91" s="73">
        <f t="shared" ref="D91" si="7">D92+D93+D94+D95+D96</f>
        <v>0</v>
      </c>
      <c r="E91" s="69"/>
      <c r="F91" s="69"/>
      <c r="G91" s="69"/>
      <c r="H91" s="69"/>
      <c r="I91" s="69"/>
      <c r="J91" s="69"/>
      <c r="K91" s="69"/>
      <c r="L91" s="69"/>
      <c r="M91" s="186"/>
    </row>
    <row r="92" spans="1:13" ht="25.5" x14ac:dyDescent="0.2">
      <c r="A92" s="172"/>
      <c r="B92" s="174"/>
      <c r="C92" s="13" t="s">
        <v>14</v>
      </c>
      <c r="D92" s="51">
        <v>0</v>
      </c>
      <c r="E92" s="52"/>
      <c r="F92" s="112"/>
      <c r="G92" s="52"/>
      <c r="H92" s="112"/>
      <c r="I92" s="52"/>
      <c r="J92" s="112"/>
      <c r="K92" s="52"/>
      <c r="L92" s="112"/>
      <c r="M92" s="186"/>
    </row>
    <row r="93" spans="1:13" ht="38.25" x14ac:dyDescent="0.2">
      <c r="A93" s="172"/>
      <c r="B93" s="174"/>
      <c r="C93" s="14" t="s">
        <v>15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186"/>
    </row>
    <row r="94" spans="1:13" x14ac:dyDescent="0.2">
      <c r="A94" s="172"/>
      <c r="B94" s="174"/>
      <c r="C94" s="15" t="s">
        <v>80</v>
      </c>
      <c r="D94" s="51">
        <v>0</v>
      </c>
      <c r="E94" s="63"/>
      <c r="F94" s="64"/>
      <c r="G94" s="63"/>
      <c r="H94" s="64"/>
      <c r="I94" s="63"/>
      <c r="J94" s="64"/>
      <c r="K94" s="63"/>
      <c r="L94" s="64"/>
      <c r="M94" s="186"/>
    </row>
    <row r="95" spans="1:13" x14ac:dyDescent="0.2">
      <c r="A95" s="172"/>
      <c r="B95" s="174"/>
      <c r="C95" s="13" t="s">
        <v>81</v>
      </c>
      <c r="D95" s="51">
        <v>0</v>
      </c>
      <c r="E95" s="52"/>
      <c r="F95" s="52"/>
      <c r="G95" s="52"/>
      <c r="H95" s="52"/>
      <c r="I95" s="52"/>
      <c r="J95" s="52"/>
      <c r="K95" s="52"/>
      <c r="L95" s="52"/>
      <c r="M95" s="186"/>
    </row>
    <row r="96" spans="1:13" ht="25.5" customHeight="1" x14ac:dyDescent="0.2">
      <c r="A96" s="175"/>
      <c r="B96" s="177"/>
      <c r="C96" s="14" t="s">
        <v>82</v>
      </c>
      <c r="D96" s="51">
        <v>0</v>
      </c>
      <c r="E96" s="63"/>
      <c r="F96" s="64"/>
      <c r="G96" s="63"/>
      <c r="H96" s="64"/>
      <c r="I96" s="63"/>
      <c r="J96" s="64"/>
      <c r="K96" s="63"/>
      <c r="L96" s="64"/>
      <c r="M96" s="186"/>
    </row>
    <row r="97" spans="1:13" x14ac:dyDescent="0.2">
      <c r="A97" s="198" t="s">
        <v>85</v>
      </c>
      <c r="B97" s="199"/>
      <c r="C97" s="16" t="s">
        <v>83</v>
      </c>
      <c r="D97" s="68">
        <f t="shared" ref="D97:L97" si="8">SUM(D98:D102)</f>
        <v>15023.5</v>
      </c>
      <c r="E97" s="69">
        <f t="shared" si="8"/>
        <v>3477.5999400000001</v>
      </c>
      <c r="F97" s="69">
        <f t="shared" si="8"/>
        <v>23.147734815455788</v>
      </c>
      <c r="G97" s="69">
        <f t="shared" si="8"/>
        <v>0</v>
      </c>
      <c r="H97" s="69">
        <f t="shared" si="8"/>
        <v>0</v>
      </c>
      <c r="I97" s="69">
        <f t="shared" si="8"/>
        <v>0</v>
      </c>
      <c r="J97" s="69">
        <f t="shared" si="8"/>
        <v>0</v>
      </c>
      <c r="K97" s="69">
        <f t="shared" si="8"/>
        <v>0</v>
      </c>
      <c r="L97" s="69">
        <f t="shared" si="8"/>
        <v>0</v>
      </c>
      <c r="M97" s="202"/>
    </row>
    <row r="98" spans="1:13" ht="24.75" customHeight="1" x14ac:dyDescent="0.2">
      <c r="A98" s="200"/>
      <c r="B98" s="201"/>
      <c r="C98" s="13" t="s">
        <v>14</v>
      </c>
      <c r="D98" s="51">
        <f>D36+D57+D86</f>
        <v>0</v>
      </c>
      <c r="E98" s="55"/>
      <c r="F98" s="56"/>
      <c r="G98" s="55"/>
      <c r="H98" s="56"/>
      <c r="I98" s="55"/>
      <c r="J98" s="56"/>
      <c r="K98" s="55"/>
      <c r="L98" s="56"/>
      <c r="M98" s="202"/>
    </row>
    <row r="99" spans="1:13" ht="38.25" x14ac:dyDescent="0.2">
      <c r="A99" s="200"/>
      <c r="B99" s="201"/>
      <c r="C99" s="14" t="s">
        <v>15</v>
      </c>
      <c r="D99" s="51">
        <f>D37+D58+D87</f>
        <v>0</v>
      </c>
      <c r="E99" s="63"/>
      <c r="F99" s="56"/>
      <c r="G99" s="63"/>
      <c r="H99" s="56"/>
      <c r="I99" s="63"/>
      <c r="J99" s="56"/>
      <c r="K99" s="63"/>
      <c r="L99" s="56"/>
      <c r="M99" s="202"/>
    </row>
    <row r="100" spans="1:13" x14ac:dyDescent="0.2">
      <c r="A100" s="200"/>
      <c r="B100" s="201"/>
      <c r="C100" s="15" t="s">
        <v>80</v>
      </c>
      <c r="D100" s="51">
        <f>D38+D59+D88</f>
        <v>0</v>
      </c>
      <c r="E100" s="63"/>
      <c r="F100" s="56"/>
      <c r="G100" s="63"/>
      <c r="H100" s="56"/>
      <c r="I100" s="63"/>
      <c r="J100" s="56"/>
      <c r="K100" s="63"/>
      <c r="L100" s="56"/>
      <c r="M100" s="202"/>
    </row>
    <row r="101" spans="1:13" x14ac:dyDescent="0.2">
      <c r="A101" s="200"/>
      <c r="B101" s="201"/>
      <c r="C101" s="13" t="s">
        <v>81</v>
      </c>
      <c r="D101" s="51">
        <f>D39+D60+D89</f>
        <v>15023.5</v>
      </c>
      <c r="E101" s="52">
        <f>E39+E60+E89</f>
        <v>3477.5999400000001</v>
      </c>
      <c r="F101" s="52">
        <f>E101/D101*100</f>
        <v>23.147734815455788</v>
      </c>
      <c r="G101" s="52">
        <f>G39+G60+G89</f>
        <v>0</v>
      </c>
      <c r="H101" s="52">
        <f>G101/D101*100</f>
        <v>0</v>
      </c>
      <c r="I101" s="52">
        <f>I39+I60+I89</f>
        <v>0</v>
      </c>
      <c r="J101" s="52">
        <f>I101/D101*100</f>
        <v>0</v>
      </c>
      <c r="K101" s="52">
        <f>K39+K60+K89</f>
        <v>0</v>
      </c>
      <c r="L101" s="52">
        <f>K101/D101*100</f>
        <v>0</v>
      </c>
      <c r="M101" s="202"/>
    </row>
    <row r="102" spans="1:13" ht="25.5" x14ac:dyDescent="0.2">
      <c r="A102" s="200"/>
      <c r="B102" s="201"/>
      <c r="C102" s="14" t="s">
        <v>82</v>
      </c>
      <c r="D102" s="53">
        <f>D40+D61+D90</f>
        <v>0</v>
      </c>
      <c r="E102" s="57"/>
      <c r="F102" s="59"/>
      <c r="G102" s="57"/>
      <c r="H102" s="59"/>
      <c r="I102" s="57"/>
      <c r="J102" s="59"/>
      <c r="K102" s="57"/>
      <c r="L102" s="59"/>
      <c r="M102" s="254"/>
    </row>
    <row r="103" spans="1:13" x14ac:dyDescent="0.2">
      <c r="A103" s="255" t="s">
        <v>9</v>
      </c>
      <c r="B103" s="255"/>
      <c r="C103" s="104"/>
      <c r="D103" s="105"/>
      <c r="E103" s="104"/>
      <c r="F103" s="104"/>
      <c r="G103" s="106"/>
      <c r="H103" s="104"/>
      <c r="I103" s="104"/>
      <c r="J103" s="104"/>
      <c r="K103" s="104"/>
      <c r="L103" s="104"/>
      <c r="M103" s="104"/>
    </row>
    <row r="104" spans="1:13" ht="12.75" customHeight="1" x14ac:dyDescent="0.2">
      <c r="A104" s="169" t="s">
        <v>86</v>
      </c>
      <c r="B104" s="171"/>
      <c r="C104" s="16" t="s">
        <v>83</v>
      </c>
      <c r="D104" s="73">
        <f t="shared" ref="D104" si="9">D105+D106+D107+D108+D109</f>
        <v>0</v>
      </c>
      <c r="E104" s="74"/>
      <c r="F104" s="74"/>
      <c r="G104" s="74"/>
      <c r="H104" s="74"/>
      <c r="I104" s="74"/>
      <c r="J104" s="74"/>
      <c r="K104" s="74"/>
      <c r="L104" s="74"/>
      <c r="M104" s="186"/>
    </row>
    <row r="105" spans="1:13" ht="25.5" x14ac:dyDescent="0.2">
      <c r="A105" s="172"/>
      <c r="B105" s="174"/>
      <c r="C105" s="13" t="s">
        <v>14</v>
      </c>
      <c r="D105" s="51">
        <v>0</v>
      </c>
      <c r="E105" s="54"/>
      <c r="F105" s="70"/>
      <c r="G105" s="54"/>
      <c r="H105" s="70"/>
      <c r="I105" s="54"/>
      <c r="J105" s="70"/>
      <c r="K105" s="54"/>
      <c r="L105" s="70"/>
      <c r="M105" s="186"/>
    </row>
    <row r="106" spans="1:13" ht="38.25" x14ac:dyDescent="0.2">
      <c r="A106" s="172"/>
      <c r="B106" s="174"/>
      <c r="C106" s="14" t="s">
        <v>15</v>
      </c>
      <c r="D106" s="51">
        <v>0</v>
      </c>
      <c r="E106" s="52"/>
      <c r="F106" s="52"/>
      <c r="G106" s="52"/>
      <c r="H106" s="52"/>
      <c r="I106" s="52"/>
      <c r="J106" s="52"/>
      <c r="K106" s="52"/>
      <c r="L106" s="52"/>
      <c r="M106" s="186"/>
    </row>
    <row r="107" spans="1:13" x14ac:dyDescent="0.2">
      <c r="A107" s="172"/>
      <c r="B107" s="174"/>
      <c r="C107" s="15" t="s">
        <v>80</v>
      </c>
      <c r="D107" s="51">
        <v>0</v>
      </c>
      <c r="E107" s="55"/>
      <c r="F107" s="56"/>
      <c r="G107" s="55"/>
      <c r="H107" s="56"/>
      <c r="I107" s="55"/>
      <c r="J107" s="56"/>
      <c r="K107" s="55"/>
      <c r="L107" s="56"/>
      <c r="M107" s="186"/>
    </row>
    <row r="108" spans="1:13" x14ac:dyDescent="0.2">
      <c r="A108" s="172"/>
      <c r="B108" s="174"/>
      <c r="C108" s="13" t="s">
        <v>81</v>
      </c>
      <c r="D108" s="51">
        <v>0</v>
      </c>
      <c r="E108" s="52"/>
      <c r="F108" s="52"/>
      <c r="G108" s="52"/>
      <c r="H108" s="52"/>
      <c r="I108" s="52"/>
      <c r="J108" s="52"/>
      <c r="K108" s="52"/>
      <c r="L108" s="52"/>
      <c r="M108" s="186"/>
    </row>
    <row r="109" spans="1:13" ht="25.5" customHeight="1" x14ac:dyDescent="0.2">
      <c r="A109" s="175"/>
      <c r="B109" s="177"/>
      <c r="C109" s="14" t="s">
        <v>82</v>
      </c>
      <c r="D109" s="53">
        <f>D92+D102</f>
        <v>0</v>
      </c>
      <c r="E109" s="57"/>
      <c r="F109" s="59"/>
      <c r="G109" s="57"/>
      <c r="H109" s="59"/>
      <c r="I109" s="57"/>
      <c r="J109" s="59"/>
      <c r="K109" s="57"/>
      <c r="L109" s="59"/>
      <c r="M109" s="186"/>
    </row>
    <row r="110" spans="1:13" ht="12.75" customHeight="1" x14ac:dyDescent="0.2">
      <c r="A110" s="169" t="s">
        <v>87</v>
      </c>
      <c r="B110" s="171"/>
      <c r="C110" s="16" t="s">
        <v>83</v>
      </c>
      <c r="D110" s="68">
        <f t="shared" ref="D110" si="10">D111+D112+D113+D114+D115</f>
        <v>0</v>
      </c>
      <c r="E110" s="69"/>
      <c r="F110" s="69"/>
      <c r="G110" s="69"/>
      <c r="H110" s="69"/>
      <c r="I110" s="69"/>
      <c r="J110" s="69"/>
      <c r="K110" s="69"/>
      <c r="L110" s="69"/>
      <c r="M110" s="186"/>
    </row>
    <row r="111" spans="1:13" ht="25.5" x14ac:dyDescent="0.2">
      <c r="A111" s="172"/>
      <c r="B111" s="174"/>
      <c r="C111" s="13" t="s">
        <v>14</v>
      </c>
      <c r="D111" s="51">
        <v>0</v>
      </c>
      <c r="E111" s="54"/>
      <c r="F111" s="70"/>
      <c r="G111" s="54"/>
      <c r="H111" s="70"/>
      <c r="I111" s="54"/>
      <c r="J111" s="70"/>
      <c r="K111" s="54"/>
      <c r="L111" s="70"/>
      <c r="M111" s="186"/>
    </row>
    <row r="112" spans="1:13" ht="38.25" x14ac:dyDescent="0.2">
      <c r="A112" s="172"/>
      <c r="B112" s="174"/>
      <c r="C112" s="14" t="s">
        <v>15</v>
      </c>
      <c r="D112" s="51">
        <v>0</v>
      </c>
      <c r="E112" s="52"/>
      <c r="F112" s="52"/>
      <c r="G112" s="52"/>
      <c r="H112" s="52"/>
      <c r="I112" s="52"/>
      <c r="J112" s="52"/>
      <c r="K112" s="52"/>
      <c r="L112" s="52"/>
      <c r="M112" s="186"/>
    </row>
    <row r="113" spans="1:32" x14ac:dyDescent="0.2">
      <c r="A113" s="172"/>
      <c r="B113" s="174"/>
      <c r="C113" s="15" t="s">
        <v>80</v>
      </c>
      <c r="D113" s="51">
        <v>0</v>
      </c>
      <c r="E113" s="55"/>
      <c r="F113" s="56"/>
      <c r="G113" s="55"/>
      <c r="H113" s="56"/>
      <c r="I113" s="55"/>
      <c r="J113" s="56"/>
      <c r="K113" s="55"/>
      <c r="L113" s="56"/>
      <c r="M113" s="186"/>
    </row>
    <row r="114" spans="1:32" x14ac:dyDescent="0.2">
      <c r="A114" s="172"/>
      <c r="B114" s="174"/>
      <c r="C114" s="13" t="s">
        <v>81</v>
      </c>
      <c r="D114" s="51">
        <v>0</v>
      </c>
      <c r="E114" s="52"/>
      <c r="F114" s="52"/>
      <c r="G114" s="52"/>
      <c r="H114" s="52"/>
      <c r="I114" s="52"/>
      <c r="J114" s="52"/>
      <c r="K114" s="52"/>
      <c r="L114" s="52"/>
      <c r="M114" s="186"/>
    </row>
    <row r="115" spans="1:32" ht="25.5" customHeight="1" x14ac:dyDescent="0.2">
      <c r="A115" s="175"/>
      <c r="B115" s="177"/>
      <c r="C115" s="14" t="s">
        <v>82</v>
      </c>
      <c r="D115" s="51">
        <v>0</v>
      </c>
      <c r="E115" s="57"/>
      <c r="F115" s="59"/>
      <c r="G115" s="57"/>
      <c r="H115" s="59"/>
      <c r="I115" s="57"/>
      <c r="J115" s="59"/>
      <c r="K115" s="57"/>
      <c r="L115" s="59"/>
      <c r="M115" s="186"/>
    </row>
    <row r="116" spans="1:32" s="23" customFormat="1" ht="15.75" customHeight="1" x14ac:dyDescent="0.2">
      <c r="A116" s="248" t="s">
        <v>88</v>
      </c>
      <c r="B116" s="249"/>
      <c r="C116" s="16" t="s">
        <v>83</v>
      </c>
      <c r="D116" s="68">
        <f>D117+D118+D119+D120+D121</f>
        <v>0</v>
      </c>
      <c r="E116" s="69"/>
      <c r="F116" s="69"/>
      <c r="G116" s="69"/>
      <c r="H116" s="69"/>
      <c r="I116" s="69"/>
      <c r="J116" s="69"/>
      <c r="K116" s="69"/>
      <c r="L116" s="69"/>
      <c r="M116" s="18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23" customFormat="1" ht="25.5" x14ac:dyDescent="0.2">
      <c r="A117" s="250"/>
      <c r="B117" s="251"/>
      <c r="C117" s="13" t="s">
        <v>14</v>
      </c>
      <c r="D117" s="51">
        <v>0</v>
      </c>
      <c r="E117" s="54"/>
      <c r="F117" s="70"/>
      <c r="G117" s="54"/>
      <c r="H117" s="70"/>
      <c r="I117" s="54"/>
      <c r="J117" s="70"/>
      <c r="K117" s="54"/>
      <c r="L117" s="70"/>
      <c r="M117" s="186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s="23" customFormat="1" ht="46.5" customHeight="1" x14ac:dyDescent="0.2">
      <c r="A118" s="250"/>
      <c r="B118" s="251"/>
      <c r="C118" s="14" t="s">
        <v>15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86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s="23" customFormat="1" ht="15.75" customHeight="1" x14ac:dyDescent="0.2">
      <c r="A119" s="250"/>
      <c r="B119" s="251"/>
      <c r="C119" s="15" t="s">
        <v>80</v>
      </c>
      <c r="D119" s="51">
        <v>0</v>
      </c>
      <c r="E119" s="55"/>
      <c r="F119" s="56"/>
      <c r="G119" s="55"/>
      <c r="H119" s="56"/>
      <c r="I119" s="55"/>
      <c r="J119" s="56"/>
      <c r="K119" s="55"/>
      <c r="L119" s="56"/>
      <c r="M119" s="186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s="23" customFormat="1" x14ac:dyDescent="0.2">
      <c r="A120" s="250"/>
      <c r="B120" s="251"/>
      <c r="C120" s="13" t="s">
        <v>81</v>
      </c>
      <c r="D120" s="51">
        <v>0</v>
      </c>
      <c r="E120" s="52"/>
      <c r="F120" s="52"/>
      <c r="G120" s="52"/>
      <c r="H120" s="52"/>
      <c r="I120" s="52"/>
      <c r="J120" s="52"/>
      <c r="K120" s="52"/>
      <c r="L120" s="52"/>
      <c r="M120" s="186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23" customFormat="1" ht="25.5" x14ac:dyDescent="0.2">
      <c r="A121" s="252"/>
      <c r="B121" s="253"/>
      <c r="C121" s="15" t="s">
        <v>82</v>
      </c>
      <c r="D121" s="51">
        <v>0</v>
      </c>
      <c r="E121" s="63"/>
      <c r="F121" s="64"/>
      <c r="G121" s="63"/>
      <c r="H121" s="64"/>
      <c r="I121" s="63"/>
      <c r="J121" s="64"/>
      <c r="K121" s="63"/>
      <c r="L121" s="64"/>
      <c r="M121" s="186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s="23" customFormat="1" x14ac:dyDescent="0.2">
      <c r="A122" s="198" t="s">
        <v>89</v>
      </c>
      <c r="B122" s="199"/>
      <c r="C122" s="16" t="s">
        <v>83</v>
      </c>
      <c r="D122" s="68">
        <f>SUM(D123:D127)</f>
        <v>15023.5</v>
      </c>
      <c r="E122" s="69">
        <f t="shared" ref="E122:L122" si="11">SUM(E123:E127)</f>
        <v>3477.5999400000001</v>
      </c>
      <c r="F122" s="69">
        <f t="shared" si="11"/>
        <v>23.147734815455788</v>
      </c>
      <c r="G122" s="69">
        <f t="shared" si="11"/>
        <v>0</v>
      </c>
      <c r="H122" s="69">
        <f t="shared" si="11"/>
        <v>0</v>
      </c>
      <c r="I122" s="69">
        <f t="shared" si="11"/>
        <v>0</v>
      </c>
      <c r="J122" s="69">
        <f t="shared" si="11"/>
        <v>0</v>
      </c>
      <c r="K122" s="69">
        <f>SUM(K123:K127)</f>
        <v>0</v>
      </c>
      <c r="L122" s="69">
        <f t="shared" si="11"/>
        <v>0</v>
      </c>
      <c r="M122" s="20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23" customFormat="1" ht="26.25" customHeight="1" x14ac:dyDescent="0.2">
      <c r="A123" s="200"/>
      <c r="B123" s="201"/>
      <c r="C123" s="13" t="s">
        <v>14</v>
      </c>
      <c r="D123" s="51">
        <f>D98</f>
        <v>0</v>
      </c>
      <c r="E123" s="55"/>
      <c r="F123" s="56"/>
      <c r="G123" s="55"/>
      <c r="H123" s="56"/>
      <c r="I123" s="55"/>
      <c r="J123" s="56"/>
      <c r="K123" s="55"/>
      <c r="L123" s="56"/>
      <c r="M123" s="202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23" customFormat="1" ht="38.25" x14ac:dyDescent="0.2">
      <c r="A124" s="200"/>
      <c r="B124" s="201"/>
      <c r="C124" s="14" t="s">
        <v>15</v>
      </c>
      <c r="D124" s="51">
        <f>D99</f>
        <v>0</v>
      </c>
      <c r="E124" s="63"/>
      <c r="F124" s="56"/>
      <c r="G124" s="63"/>
      <c r="H124" s="56"/>
      <c r="I124" s="63"/>
      <c r="J124" s="56"/>
      <c r="K124" s="63"/>
      <c r="L124" s="56"/>
      <c r="M124" s="202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23" customFormat="1" x14ac:dyDescent="0.2">
      <c r="A125" s="200"/>
      <c r="B125" s="201"/>
      <c r="C125" s="15" t="s">
        <v>80</v>
      </c>
      <c r="D125" s="51">
        <f>D100</f>
        <v>0</v>
      </c>
      <c r="E125" s="63"/>
      <c r="F125" s="56"/>
      <c r="G125" s="63"/>
      <c r="H125" s="56"/>
      <c r="I125" s="63"/>
      <c r="J125" s="56"/>
      <c r="K125" s="63"/>
      <c r="L125" s="56"/>
      <c r="M125" s="202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x14ac:dyDescent="0.2">
      <c r="A126" s="200"/>
      <c r="B126" s="201"/>
      <c r="C126" s="13" t="s">
        <v>81</v>
      </c>
      <c r="D126" s="51">
        <f>D129+D135</f>
        <v>15023.5</v>
      </c>
      <c r="E126" s="52">
        <f>E129+E135</f>
        <v>3477.5999400000001</v>
      </c>
      <c r="F126" s="52">
        <f>E126/D126*100</f>
        <v>23.147734815455788</v>
      </c>
      <c r="G126" s="52">
        <f>G129+G135</f>
        <v>0</v>
      </c>
      <c r="H126" s="52">
        <f>G126/D126*100</f>
        <v>0</v>
      </c>
      <c r="I126" s="52">
        <f>I129+I135</f>
        <v>0</v>
      </c>
      <c r="J126" s="52">
        <f>I126/D126*100</f>
        <v>0</v>
      </c>
      <c r="K126" s="52">
        <f>K129+K135</f>
        <v>0</v>
      </c>
      <c r="L126" s="52">
        <f>K126/D126*100</f>
        <v>0</v>
      </c>
      <c r="M126" s="202"/>
    </row>
    <row r="127" spans="1:32" ht="25.5" x14ac:dyDescent="0.2">
      <c r="A127" s="200"/>
      <c r="B127" s="201"/>
      <c r="C127" s="14" t="s">
        <v>82</v>
      </c>
      <c r="D127" s="53">
        <f>D102</f>
        <v>0</v>
      </c>
      <c r="E127" s="57"/>
      <c r="F127" s="59"/>
      <c r="G127" s="57"/>
      <c r="H127" s="59"/>
      <c r="I127" s="57"/>
      <c r="J127" s="59"/>
      <c r="K127" s="57"/>
      <c r="L127" s="59"/>
      <c r="M127" s="254"/>
    </row>
    <row r="128" spans="1:32" x14ac:dyDescent="0.2">
      <c r="A128" s="255" t="s">
        <v>9</v>
      </c>
      <c r="B128" s="255"/>
      <c r="C128" s="104"/>
      <c r="D128" s="105"/>
      <c r="E128" s="104"/>
      <c r="F128" s="104"/>
      <c r="G128" s="106"/>
      <c r="H128" s="104"/>
      <c r="I128" s="104"/>
      <c r="J128" s="104"/>
      <c r="K128" s="104"/>
      <c r="L128" s="104"/>
      <c r="M128" s="104"/>
    </row>
    <row r="129" spans="1:13" x14ac:dyDescent="0.2">
      <c r="A129" s="169" t="s">
        <v>90</v>
      </c>
      <c r="B129" s="171"/>
      <c r="C129" s="16" t="s">
        <v>83</v>
      </c>
      <c r="D129" s="73">
        <f t="shared" ref="D129:L129" si="12">D130+D131+D132+D133+D134</f>
        <v>9687.2000000000007</v>
      </c>
      <c r="E129" s="74">
        <f t="shared" si="12"/>
        <v>2299.9604800000002</v>
      </c>
      <c r="F129" s="74">
        <f t="shared" si="12"/>
        <v>23.742262779750597</v>
      </c>
      <c r="G129" s="74">
        <f t="shared" si="12"/>
        <v>0</v>
      </c>
      <c r="H129" s="74">
        <f t="shared" si="12"/>
        <v>0</v>
      </c>
      <c r="I129" s="74">
        <f>I130+I131+I132+I133+I134</f>
        <v>0</v>
      </c>
      <c r="J129" s="74">
        <f t="shared" si="12"/>
        <v>0</v>
      </c>
      <c r="K129" s="74">
        <f>K130+K131+K132+K133+K134</f>
        <v>0</v>
      </c>
      <c r="L129" s="74">
        <f t="shared" si="12"/>
        <v>0</v>
      </c>
      <c r="M129" s="186"/>
    </row>
    <row r="130" spans="1:13" ht="25.5" x14ac:dyDescent="0.2">
      <c r="A130" s="172"/>
      <c r="B130" s="174"/>
      <c r="C130" s="13" t="s">
        <v>14</v>
      </c>
      <c r="D130" s="51">
        <v>0</v>
      </c>
      <c r="E130" s="54"/>
      <c r="F130" s="70"/>
      <c r="G130" s="54"/>
      <c r="H130" s="70"/>
      <c r="I130" s="54"/>
      <c r="J130" s="70"/>
      <c r="K130" s="54"/>
      <c r="L130" s="70"/>
      <c r="M130" s="186"/>
    </row>
    <row r="131" spans="1:13" ht="38.25" x14ac:dyDescent="0.2">
      <c r="A131" s="172"/>
      <c r="B131" s="174"/>
      <c r="C131" s="14" t="s">
        <v>15</v>
      </c>
      <c r="D131" s="51">
        <v>0</v>
      </c>
      <c r="E131" s="52"/>
      <c r="F131" s="52"/>
      <c r="G131" s="52"/>
      <c r="H131" s="52"/>
      <c r="I131" s="52"/>
      <c r="J131" s="52"/>
      <c r="K131" s="52"/>
      <c r="L131" s="52"/>
      <c r="M131" s="186"/>
    </row>
    <row r="132" spans="1:13" x14ac:dyDescent="0.2">
      <c r="A132" s="172"/>
      <c r="B132" s="174"/>
      <c r="C132" s="15" t="s">
        <v>80</v>
      </c>
      <c r="D132" s="51">
        <v>0</v>
      </c>
      <c r="E132" s="55"/>
      <c r="F132" s="56"/>
      <c r="G132" s="55"/>
      <c r="H132" s="56"/>
      <c r="I132" s="55"/>
      <c r="J132" s="56"/>
      <c r="K132" s="55"/>
      <c r="L132" s="56"/>
      <c r="M132" s="186"/>
    </row>
    <row r="133" spans="1:13" x14ac:dyDescent="0.2">
      <c r="A133" s="172"/>
      <c r="B133" s="174"/>
      <c r="C133" s="13" t="s">
        <v>81</v>
      </c>
      <c r="D133" s="51">
        <v>9687.2000000000007</v>
      </c>
      <c r="E133" s="52">
        <v>2299.9604800000002</v>
      </c>
      <c r="F133" s="52">
        <f>E133/D133*100</f>
        <v>23.742262779750597</v>
      </c>
      <c r="G133" s="52"/>
      <c r="H133" s="52"/>
      <c r="I133" s="52"/>
      <c r="J133" s="52"/>
      <c r="K133" s="52"/>
      <c r="L133" s="52"/>
      <c r="M133" s="186"/>
    </row>
    <row r="134" spans="1:13" ht="25.5" x14ac:dyDescent="0.2">
      <c r="A134" s="175"/>
      <c r="B134" s="177"/>
      <c r="C134" s="14" t="s">
        <v>82</v>
      </c>
      <c r="D134" s="53">
        <v>0</v>
      </c>
      <c r="E134" s="57"/>
      <c r="F134" s="59"/>
      <c r="G134" s="57"/>
      <c r="H134" s="59"/>
      <c r="I134" s="57"/>
      <c r="J134" s="59"/>
      <c r="K134" s="57"/>
      <c r="L134" s="59"/>
      <c r="M134" s="186"/>
    </row>
    <row r="135" spans="1:13" ht="12.75" customHeight="1" x14ac:dyDescent="0.2">
      <c r="A135" s="169" t="s">
        <v>91</v>
      </c>
      <c r="B135" s="171"/>
      <c r="C135" s="16" t="s">
        <v>83</v>
      </c>
      <c r="D135" s="68">
        <f t="shared" ref="D135:L135" si="13">D136+D137+D138+D139+D140</f>
        <v>5336.3</v>
      </c>
      <c r="E135" s="69">
        <f t="shared" si="13"/>
        <v>1177.6394600000001</v>
      </c>
      <c r="F135" s="69">
        <f t="shared" si="13"/>
        <v>22.068464291737723</v>
      </c>
      <c r="G135" s="69">
        <f t="shared" si="13"/>
        <v>0</v>
      </c>
      <c r="H135" s="69">
        <f t="shared" si="13"/>
        <v>0</v>
      </c>
      <c r="I135" s="69">
        <f t="shared" si="13"/>
        <v>0</v>
      </c>
      <c r="J135" s="69">
        <f t="shared" si="13"/>
        <v>0</v>
      </c>
      <c r="K135" s="69">
        <f t="shared" si="13"/>
        <v>0</v>
      </c>
      <c r="L135" s="69">
        <f t="shared" si="13"/>
        <v>0</v>
      </c>
      <c r="M135" s="186"/>
    </row>
    <row r="136" spans="1:13" ht="25.5" x14ac:dyDescent="0.2">
      <c r="A136" s="172"/>
      <c r="B136" s="174"/>
      <c r="C136" s="13" t="s">
        <v>14</v>
      </c>
      <c r="D136" s="51">
        <v>0</v>
      </c>
      <c r="E136" s="54"/>
      <c r="F136" s="70"/>
      <c r="G136" s="54"/>
      <c r="H136" s="70"/>
      <c r="I136" s="54"/>
      <c r="J136" s="70"/>
      <c r="K136" s="54"/>
      <c r="L136" s="70"/>
      <c r="M136" s="186"/>
    </row>
    <row r="137" spans="1:13" ht="38.25" x14ac:dyDescent="0.2">
      <c r="A137" s="172"/>
      <c r="B137" s="174"/>
      <c r="C137" s="14" t="s">
        <v>15</v>
      </c>
      <c r="D137" s="51">
        <v>0</v>
      </c>
      <c r="E137" s="52"/>
      <c r="F137" s="52"/>
      <c r="G137" s="52"/>
      <c r="H137" s="52"/>
      <c r="I137" s="52"/>
      <c r="J137" s="52"/>
      <c r="K137" s="52"/>
      <c r="L137" s="52"/>
      <c r="M137" s="186"/>
    </row>
    <row r="138" spans="1:13" x14ac:dyDescent="0.2">
      <c r="A138" s="172"/>
      <c r="B138" s="174"/>
      <c r="C138" s="15" t="s">
        <v>80</v>
      </c>
      <c r="D138" s="51">
        <v>0</v>
      </c>
      <c r="E138" s="55"/>
      <c r="F138" s="56"/>
      <c r="G138" s="55"/>
      <c r="H138" s="56"/>
      <c r="I138" s="55"/>
      <c r="J138" s="56"/>
      <c r="K138" s="55"/>
      <c r="L138" s="56"/>
      <c r="M138" s="186"/>
    </row>
    <row r="139" spans="1:13" x14ac:dyDescent="0.2">
      <c r="A139" s="172"/>
      <c r="B139" s="174"/>
      <c r="C139" s="13" t="s">
        <v>81</v>
      </c>
      <c r="D139" s="51">
        <v>5336.3</v>
      </c>
      <c r="E139" s="52">
        <v>1177.6394600000001</v>
      </c>
      <c r="F139" s="52">
        <f>E139/D139*100</f>
        <v>22.068464291737723</v>
      </c>
      <c r="G139" s="52"/>
      <c r="H139" s="52"/>
      <c r="I139" s="52"/>
      <c r="J139" s="52"/>
      <c r="K139" s="52"/>
      <c r="L139" s="52"/>
      <c r="M139" s="186"/>
    </row>
    <row r="140" spans="1:13" ht="25.5" x14ac:dyDescent="0.2">
      <c r="A140" s="175"/>
      <c r="B140" s="177"/>
      <c r="C140" s="15" t="s">
        <v>82</v>
      </c>
      <c r="D140" s="51">
        <v>0</v>
      </c>
      <c r="E140" s="63"/>
      <c r="F140" s="64"/>
      <c r="G140" s="63"/>
      <c r="H140" s="64"/>
      <c r="I140" s="63"/>
      <c r="J140" s="64"/>
      <c r="K140" s="63"/>
      <c r="L140" s="64"/>
      <c r="M140" s="186"/>
    </row>
    <row r="142" spans="1:13" ht="16.5" customHeight="1" x14ac:dyDescent="0.25">
      <c r="A142" s="148" t="s">
        <v>19</v>
      </c>
      <c r="B142" s="197"/>
      <c r="C142" s="140" t="s">
        <v>23</v>
      </c>
      <c r="D142" s="140"/>
      <c r="E142" s="107"/>
      <c r="F142" s="18"/>
    </row>
    <row r="143" spans="1:13" ht="12.75" customHeight="1" x14ac:dyDescent="0.25">
      <c r="A143" s="138"/>
      <c r="B143" s="139"/>
      <c r="C143" s="109" t="s">
        <v>96</v>
      </c>
      <c r="D143" s="9"/>
      <c r="E143" s="107"/>
      <c r="F143" s="18"/>
    </row>
    <row r="144" spans="1:13" ht="47.25" customHeight="1" x14ac:dyDescent="0.25">
      <c r="A144" s="148" t="s">
        <v>20</v>
      </c>
      <c r="B144" s="197"/>
      <c r="C144" s="140" t="s">
        <v>23</v>
      </c>
      <c r="D144" s="141"/>
      <c r="F144" s="18"/>
    </row>
    <row r="145" spans="1:6" ht="15" x14ac:dyDescent="0.2">
      <c r="A145" s="18"/>
      <c r="B145" s="18"/>
      <c r="C145" s="109" t="s">
        <v>96</v>
      </c>
      <c r="D145" s="35"/>
      <c r="E145" s="18"/>
      <c r="F145" s="18"/>
    </row>
    <row r="146" spans="1:6" ht="15.75" x14ac:dyDescent="0.25">
      <c r="A146" s="5" t="s">
        <v>93</v>
      </c>
      <c r="B146" s="18"/>
      <c r="C146" s="18"/>
      <c r="D146" s="35"/>
      <c r="E146" s="18"/>
      <c r="F146" s="18"/>
    </row>
    <row r="147" spans="1:6" ht="15.75" x14ac:dyDescent="0.25">
      <c r="A147" s="148" t="s">
        <v>92</v>
      </c>
      <c r="B147" s="148"/>
      <c r="C147" s="108" t="s">
        <v>24</v>
      </c>
      <c r="D147" s="111"/>
      <c r="E147" s="110"/>
      <c r="F147" s="18"/>
    </row>
    <row r="148" spans="1:6" ht="15.75" x14ac:dyDescent="0.25">
      <c r="A148" s="148"/>
      <c r="B148" s="148"/>
      <c r="C148" s="109" t="s">
        <v>96</v>
      </c>
      <c r="D148" s="29"/>
      <c r="E148" s="110"/>
      <c r="F148" s="18"/>
    </row>
    <row r="149" spans="1:6" ht="15.75" x14ac:dyDescent="0.25">
      <c r="A149" s="5"/>
      <c r="B149" s="5"/>
      <c r="C149" s="5"/>
      <c r="D149" s="29"/>
      <c r="E149" s="110"/>
      <c r="F149" s="18"/>
    </row>
    <row r="150" spans="1:6" ht="15.75" x14ac:dyDescent="0.25">
      <c r="A150" s="148" t="s">
        <v>94</v>
      </c>
      <c r="B150" s="148"/>
      <c r="C150" s="108" t="s">
        <v>95</v>
      </c>
      <c r="D150" s="111"/>
      <c r="E150" s="110"/>
    </row>
    <row r="151" spans="1:6" ht="15.75" x14ac:dyDescent="0.25">
      <c r="A151" s="148"/>
      <c r="B151" s="148"/>
      <c r="C151" s="109" t="s">
        <v>96</v>
      </c>
      <c r="D151" s="29"/>
      <c r="E151" s="5"/>
    </row>
  </sheetData>
  <mergeCells count="72">
    <mergeCell ref="A142:B142"/>
    <mergeCell ref="A144:B144"/>
    <mergeCell ref="A147:B148"/>
    <mergeCell ref="A150:B151"/>
    <mergeCell ref="A122:B127"/>
    <mergeCell ref="M122:M127"/>
    <mergeCell ref="A128:B128"/>
    <mergeCell ref="A129:B134"/>
    <mergeCell ref="M129:M134"/>
    <mergeCell ref="A135:B140"/>
    <mergeCell ref="M135:M140"/>
    <mergeCell ref="A103:B103"/>
    <mergeCell ref="A104:B109"/>
    <mergeCell ref="M104:M109"/>
    <mergeCell ref="A110:B115"/>
    <mergeCell ref="M110:M115"/>
    <mergeCell ref="A116:B121"/>
    <mergeCell ref="M116:M121"/>
    <mergeCell ref="A84:M84"/>
    <mergeCell ref="A85:B90"/>
    <mergeCell ref="M85:M90"/>
    <mergeCell ref="A91:B96"/>
    <mergeCell ref="M91:M96"/>
    <mergeCell ref="A97:B102"/>
    <mergeCell ref="M97:M102"/>
    <mergeCell ref="A78:A83"/>
    <mergeCell ref="B78:B83"/>
    <mergeCell ref="M78:M83"/>
    <mergeCell ref="A70:A75"/>
    <mergeCell ref="B70:B75"/>
    <mergeCell ref="M70:M75"/>
    <mergeCell ref="A76:M76"/>
    <mergeCell ref="A77:M77"/>
    <mergeCell ref="A56:B61"/>
    <mergeCell ref="M56:M61"/>
    <mergeCell ref="A62:B67"/>
    <mergeCell ref="M62:M67"/>
    <mergeCell ref="A68:M68"/>
    <mergeCell ref="A69:M69"/>
    <mergeCell ref="A48:M48"/>
    <mergeCell ref="A49:A54"/>
    <mergeCell ref="B49:B54"/>
    <mergeCell ref="M49:M54"/>
    <mergeCell ref="A55:M55"/>
    <mergeCell ref="A34:M34"/>
    <mergeCell ref="A35:B40"/>
    <mergeCell ref="M35:M40"/>
    <mergeCell ref="A41:B46"/>
    <mergeCell ref="M41:M46"/>
    <mergeCell ref="A47:M47"/>
    <mergeCell ref="A27:M27"/>
    <mergeCell ref="A28:A33"/>
    <mergeCell ref="B28:B33"/>
    <mergeCell ref="M28:M33"/>
    <mergeCell ref="I15:J15"/>
    <mergeCell ref="K15:L15"/>
    <mergeCell ref="A18:M18"/>
    <mergeCell ref="A19:M19"/>
    <mergeCell ref="A20:M20"/>
    <mergeCell ref="A21:A26"/>
    <mergeCell ref="B21:B26"/>
    <mergeCell ref="M21:M2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pane ySplit="2" topLeftCell="A3" activePane="bottomLeft" state="frozen"/>
      <selection pane="bottomLeft" activeCell="S44" sqref="S44"/>
    </sheetView>
  </sheetViews>
  <sheetFormatPr defaultRowHeight="12.75" x14ac:dyDescent="0.2"/>
  <cols>
    <col min="1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9.42578125" bestFit="1" customWidth="1"/>
    <col min="10" max="10" width="12" customWidth="1"/>
    <col min="11" max="11" width="9.5703125" bestFit="1" customWidth="1"/>
    <col min="12" max="12" width="10.140625" bestFit="1" customWidth="1"/>
    <col min="13" max="13" width="13.42578125" customWidth="1"/>
    <col min="14" max="14" width="10.7109375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12" t="s">
        <v>25</v>
      </c>
      <c r="B1" s="206"/>
      <c r="C1" s="207"/>
      <c r="D1" s="213" t="s">
        <v>26</v>
      </c>
      <c r="E1" s="208"/>
      <c r="F1" s="214" t="s">
        <v>27</v>
      </c>
      <c r="G1" s="209"/>
      <c r="H1" s="215" t="s">
        <v>28</v>
      </c>
      <c r="I1" s="210"/>
      <c r="J1" s="44" t="s">
        <v>106</v>
      </c>
      <c r="K1" s="216" t="s">
        <v>29</v>
      </c>
      <c r="L1" s="211"/>
      <c r="M1" s="217" t="s">
        <v>1</v>
      </c>
      <c r="N1" s="218"/>
      <c r="O1" s="219"/>
      <c r="P1" s="44" t="s">
        <v>2</v>
      </c>
      <c r="Q1" s="49" t="s">
        <v>3</v>
      </c>
      <c r="R1" s="203" t="s">
        <v>4</v>
      </c>
      <c r="S1" s="204"/>
      <c r="T1" s="204"/>
      <c r="U1" s="205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105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75"/>
      <c r="B3" s="75"/>
      <c r="C3" s="75"/>
      <c r="D3" s="95">
        <v>4000</v>
      </c>
      <c r="E3" s="75"/>
      <c r="F3" s="75"/>
      <c r="G3" s="75"/>
      <c r="H3" s="75"/>
      <c r="I3" s="75"/>
      <c r="J3" s="95">
        <v>380000</v>
      </c>
      <c r="K3" s="75"/>
      <c r="L3" s="75"/>
      <c r="M3" s="95">
        <v>65790.91</v>
      </c>
      <c r="N3" s="96">
        <v>695</v>
      </c>
      <c r="O3" s="95">
        <v>6400</v>
      </c>
      <c r="P3" s="95">
        <v>1088.76</v>
      </c>
      <c r="Q3" s="75"/>
      <c r="R3" s="95">
        <v>1845.56</v>
      </c>
      <c r="S3" s="95">
        <v>5000</v>
      </c>
      <c r="T3" s="75"/>
      <c r="U3" s="95">
        <v>101941.54</v>
      </c>
      <c r="V3" s="95">
        <v>526205.35</v>
      </c>
      <c r="W3" s="76"/>
    </row>
    <row r="4" spans="1:23" s="24" customFormat="1" x14ac:dyDescent="0.2">
      <c r="A4" s="75"/>
      <c r="B4" s="77"/>
      <c r="C4" s="75"/>
      <c r="D4" s="95">
        <v>6000</v>
      </c>
      <c r="E4" s="75"/>
      <c r="F4" s="75"/>
      <c r="G4" s="75"/>
      <c r="H4" s="75"/>
      <c r="I4" s="75"/>
      <c r="J4" s="95">
        <v>427000</v>
      </c>
      <c r="K4" s="75"/>
      <c r="L4" s="75"/>
      <c r="M4" s="95">
        <v>49526.58</v>
      </c>
      <c r="N4" s="95">
        <v>179000</v>
      </c>
      <c r="O4" s="95">
        <v>7000</v>
      </c>
      <c r="P4" s="95">
        <v>1020</v>
      </c>
      <c r="Q4" s="75"/>
      <c r="R4" s="95">
        <v>2.3199999999999998</v>
      </c>
      <c r="S4" s="95">
        <v>32000</v>
      </c>
      <c r="T4" s="75"/>
      <c r="U4" s="95">
        <v>98321.64</v>
      </c>
      <c r="V4" s="75"/>
      <c r="W4" s="76"/>
    </row>
    <row r="5" spans="1:23" s="24" customFormat="1" x14ac:dyDescent="0.2">
      <c r="A5" s="75"/>
      <c r="B5" s="75"/>
      <c r="C5" s="75"/>
      <c r="D5" s="76"/>
      <c r="E5" s="75"/>
      <c r="F5" s="75"/>
      <c r="G5" s="75"/>
      <c r="H5" s="75"/>
      <c r="I5" s="75"/>
      <c r="J5" s="95">
        <v>410000</v>
      </c>
      <c r="K5" s="75"/>
      <c r="L5" s="75"/>
      <c r="M5" s="95">
        <v>37145.01</v>
      </c>
      <c r="N5" s="75"/>
      <c r="O5" s="96">
        <v>7000</v>
      </c>
      <c r="P5" s="96">
        <v>79.14</v>
      </c>
      <c r="Q5" s="75"/>
      <c r="R5" s="98">
        <v>5978.11</v>
      </c>
      <c r="S5" s="75"/>
      <c r="T5" s="75"/>
      <c r="U5" s="75"/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5">
        <v>3050.92</v>
      </c>
      <c r="N6" s="75"/>
      <c r="O6" s="95">
        <v>7000</v>
      </c>
      <c r="P6" s="97">
        <v>1034.6400000000001</v>
      </c>
      <c r="Q6" s="75"/>
      <c r="R6" s="98">
        <v>4760.59</v>
      </c>
      <c r="S6" s="75"/>
      <c r="T6" s="75"/>
      <c r="U6" s="75"/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5">
        <v>3050.92</v>
      </c>
      <c r="N7" s="75"/>
      <c r="O7" s="75"/>
      <c r="P7" s="97">
        <v>1020</v>
      </c>
      <c r="Q7" s="75"/>
      <c r="R7" s="98">
        <v>610.28</v>
      </c>
      <c r="S7" s="75"/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5">
        <v>84.73</v>
      </c>
      <c r="N8" s="75"/>
      <c r="O8" s="75"/>
      <c r="P8" s="97">
        <v>64.680000000000007</v>
      </c>
      <c r="Q8" s="75"/>
      <c r="R8" s="95">
        <v>2810.5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5">
        <v>5646.97</v>
      </c>
      <c r="N9" s="75"/>
      <c r="O9" s="75"/>
      <c r="P9" s="97">
        <v>1103.4000000000001</v>
      </c>
      <c r="Q9" s="75"/>
      <c r="R9" s="95">
        <v>89.19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5">
        <v>6254.47</v>
      </c>
      <c r="N10" s="75"/>
      <c r="O10" s="75"/>
      <c r="P10" s="97">
        <v>1020</v>
      </c>
      <c r="Q10" s="75"/>
      <c r="R10" s="96">
        <v>1458.91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5">
        <v>992.66</v>
      </c>
      <c r="N11" s="75"/>
      <c r="O11" s="75"/>
      <c r="P11" s="97">
        <v>73.44</v>
      </c>
      <c r="Q11" s="75"/>
      <c r="R11" s="95">
        <v>263630.58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5">
        <v>2462.02</v>
      </c>
      <c r="N12" s="75"/>
      <c r="O12" s="75"/>
      <c r="P12" s="78"/>
      <c r="Q12" s="75"/>
      <c r="R12" s="95">
        <v>37312.550000000003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5">
        <v>6322.07</v>
      </c>
      <c r="N13" s="75"/>
      <c r="O13" s="75"/>
      <c r="P13" s="78"/>
      <c r="Q13" s="75"/>
      <c r="R13" s="95">
        <v>35580.06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5">
        <v>5742.79</v>
      </c>
      <c r="N14" s="75"/>
      <c r="O14" s="75"/>
      <c r="P14" s="78"/>
      <c r="Q14" s="75"/>
      <c r="R14" s="95">
        <v>58728.959999999999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5">
        <v>7262.89</v>
      </c>
      <c r="N15" s="75"/>
      <c r="O15" s="75"/>
      <c r="P15" s="76"/>
      <c r="Q15" s="75"/>
      <c r="R15" s="95">
        <v>9991.7000000000007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5">
        <v>73452.84</v>
      </c>
      <c r="N16" s="75"/>
      <c r="O16" s="75"/>
      <c r="P16" s="75"/>
      <c r="Q16" s="75"/>
      <c r="R16" s="95">
        <v>14809.7</v>
      </c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5">
        <v>56422.13</v>
      </c>
      <c r="N17" s="75"/>
      <c r="O17" s="75"/>
      <c r="P17" s="75"/>
      <c r="Q17" s="75"/>
      <c r="R17" s="95">
        <v>62858.54</v>
      </c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5">
        <v>3050.92</v>
      </c>
      <c r="N18" s="75"/>
      <c r="O18" s="75"/>
      <c r="P18" s="75"/>
      <c r="Q18" s="75"/>
      <c r="R18" s="95">
        <v>28499.09</v>
      </c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5">
        <v>63965.36</v>
      </c>
      <c r="N19" s="75"/>
      <c r="O19" s="75"/>
      <c r="P19" s="75"/>
      <c r="Q19" s="75"/>
      <c r="R19" s="95">
        <v>17788.490000000002</v>
      </c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5">
        <v>58433.66</v>
      </c>
      <c r="N20" s="75"/>
      <c r="O20" s="75"/>
      <c r="P20" s="75"/>
      <c r="Q20" s="75"/>
      <c r="R20" s="75"/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5">
        <v>43828.56</v>
      </c>
      <c r="N21" s="75"/>
      <c r="O21" s="75"/>
      <c r="P21" s="75"/>
      <c r="Q21" s="75"/>
      <c r="R21" s="75"/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5">
        <v>9452.67</v>
      </c>
      <c r="N22" s="75"/>
      <c r="O22" s="75"/>
      <c r="P22" s="75"/>
      <c r="Q22" s="75"/>
      <c r="R22" s="259"/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5">
        <v>12603.57</v>
      </c>
      <c r="N23" s="75"/>
      <c r="O23" s="75"/>
      <c r="P23" s="75"/>
      <c r="Q23" s="75"/>
      <c r="R23" s="259"/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5">
        <v>47244.480000000003</v>
      </c>
      <c r="N24" s="75"/>
      <c r="O24" s="75"/>
      <c r="P24" s="75"/>
      <c r="Q24" s="75"/>
      <c r="R24" s="259"/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5">
        <v>6330.09</v>
      </c>
      <c r="N25" s="75"/>
      <c r="O25" s="75"/>
      <c r="P25" s="75"/>
      <c r="Q25" s="75"/>
      <c r="R25" s="259"/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5">
        <v>7231.26</v>
      </c>
      <c r="N26" s="75"/>
      <c r="O26" s="75"/>
      <c r="P26" s="75"/>
      <c r="Q26" s="75"/>
      <c r="R26" s="76"/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5">
        <v>76081.66</v>
      </c>
      <c r="N27" s="75"/>
      <c r="O27" s="75"/>
      <c r="P27" s="75"/>
      <c r="Q27" s="75"/>
      <c r="R27" s="79"/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5">
        <v>62377.4</v>
      </c>
      <c r="N28" s="75"/>
      <c r="O28" s="75"/>
      <c r="P28" s="75"/>
      <c r="Q28" s="75"/>
      <c r="R28" s="79"/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5">
        <v>782.19</v>
      </c>
      <c r="N29" s="75"/>
      <c r="O29" s="75"/>
      <c r="P29" s="75"/>
      <c r="Q29" s="75"/>
      <c r="R29" s="79"/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5">
        <v>1893.37</v>
      </c>
      <c r="N30" s="75"/>
      <c r="O30" s="75"/>
      <c r="P30" s="75"/>
      <c r="Q30" s="75"/>
      <c r="R30" s="79"/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5">
        <v>4844.1499999999996</v>
      </c>
      <c r="N31" s="75"/>
      <c r="O31" s="75"/>
      <c r="P31" s="75"/>
      <c r="Q31" s="75"/>
      <c r="R31" s="79"/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5">
        <v>5365.24</v>
      </c>
      <c r="N32" s="75"/>
      <c r="O32" s="75"/>
      <c r="P32" s="75"/>
      <c r="Q32" s="75"/>
      <c r="R32" s="79"/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5">
        <v>84.73</v>
      </c>
      <c r="N33" s="75"/>
      <c r="O33" s="75"/>
      <c r="P33" s="75"/>
      <c r="Q33" s="75"/>
      <c r="R33" s="79"/>
      <c r="S33" s="75"/>
      <c r="T33" s="75"/>
      <c r="U33" s="75"/>
      <c r="V33" s="75"/>
      <c r="W33" s="76"/>
    </row>
    <row r="34" spans="1:23" s="24" customFormat="1" x14ac:dyDescent="0.2">
      <c r="A34" s="80">
        <f>SUM(A3:A33)</f>
        <v>0</v>
      </c>
      <c r="B34" s="80">
        <f>SUM(B3:B33)</f>
        <v>0</v>
      </c>
      <c r="C34" s="80">
        <f>SUM(C3:C33)</f>
        <v>0</v>
      </c>
      <c r="D34" s="81">
        <f>SUM(D3:D33)</f>
        <v>10000</v>
      </c>
      <c r="E34" s="81">
        <f>SUM(E3:E33)</f>
        <v>0</v>
      </c>
      <c r="F34" s="82">
        <f>SUM(F3:F33)</f>
        <v>0</v>
      </c>
      <c r="G34" s="82">
        <f>SUM(G3:G33)</f>
        <v>0</v>
      </c>
      <c r="H34" s="83">
        <f>SUM(H3:H33)</f>
        <v>0</v>
      </c>
      <c r="I34" s="83">
        <f>SUM(I3:I33)</f>
        <v>0</v>
      </c>
      <c r="J34" s="86">
        <f>SUM(J3:J33)</f>
        <v>1217000</v>
      </c>
      <c r="K34" s="84">
        <f>SUM(K3:K33)</f>
        <v>0</v>
      </c>
      <c r="L34" s="84">
        <f>SUM(L3:L33)</f>
        <v>0</v>
      </c>
      <c r="M34" s="85">
        <f>SUM(M3:M33)</f>
        <v>726777.22</v>
      </c>
      <c r="N34" s="85">
        <f>SUM(N3:N33)</f>
        <v>179695</v>
      </c>
      <c r="O34" s="85">
        <f>SUM(O3:O33)</f>
        <v>27400</v>
      </c>
      <c r="P34" s="86">
        <f>SUM(P3:P33)</f>
        <v>6504.06</v>
      </c>
      <c r="Q34" s="87">
        <f>SUM(Q3:Q33)</f>
        <v>0</v>
      </c>
      <c r="R34" s="88">
        <f>SUM(R3:R33)</f>
        <v>546755.13</v>
      </c>
      <c r="S34" s="88">
        <f>SUM(S3:S33)</f>
        <v>37000</v>
      </c>
      <c r="T34" s="88">
        <f>SUM(T3:T33)</f>
        <v>0</v>
      </c>
      <c r="U34" s="88">
        <f>SUM(U3:U33)</f>
        <v>200263.18</v>
      </c>
      <c r="V34" s="89">
        <f>SUM(V3:V33)</f>
        <v>526205.35</v>
      </c>
      <c r="W34" s="90">
        <f>SUM(A34:V34)</f>
        <v>3477599.94</v>
      </c>
    </row>
    <row r="35" spans="1:23" x14ac:dyDescent="0.2">
      <c r="A35" s="231">
        <f>A34+B34+C34</f>
        <v>0</v>
      </c>
      <c r="B35" s="232"/>
      <c r="C35" s="233"/>
      <c r="D35" s="234">
        <f>D34+E34</f>
        <v>10000</v>
      </c>
      <c r="E35" s="235"/>
      <c r="F35" s="236">
        <f>F34+G34</f>
        <v>0</v>
      </c>
      <c r="G35" s="237"/>
      <c r="H35" s="238">
        <f>H34+I34</f>
        <v>0</v>
      </c>
      <c r="I35" s="239"/>
      <c r="J35" s="120">
        <f>J34</f>
        <v>1217000</v>
      </c>
      <c r="K35" s="240">
        <f>K34+L34</f>
        <v>0</v>
      </c>
      <c r="L35" s="241"/>
      <c r="M35" s="242">
        <f>M34+N34+O34</f>
        <v>933872.22</v>
      </c>
      <c r="N35" s="242"/>
      <c r="O35" s="242"/>
      <c r="P35" s="91">
        <f>P34</f>
        <v>6504.06</v>
      </c>
      <c r="Q35" s="92">
        <f>Q34</f>
        <v>0</v>
      </c>
      <c r="R35" s="243">
        <f>R34+S34+T34+U34</f>
        <v>784018.31</v>
      </c>
      <c r="S35" s="244"/>
      <c r="T35" s="244"/>
      <c r="U35" s="245"/>
      <c r="V35" s="93">
        <f>V34</f>
        <v>526205.35</v>
      </c>
      <c r="W35" s="90">
        <f>A35+D35+F35+H35+K35+M35+P35+R35+V35+Q35+J35</f>
        <v>3477599.94</v>
      </c>
    </row>
    <row r="36" spans="1:23" x14ac:dyDescent="0.2">
      <c r="A36" s="228">
        <f>A35+D35+F35+H35</f>
        <v>10000</v>
      </c>
      <c r="B36" s="224"/>
      <c r="C36" s="224"/>
      <c r="D36" s="224"/>
      <c r="E36" s="224"/>
      <c r="F36" s="224"/>
      <c r="G36" s="224"/>
      <c r="H36" s="224"/>
      <c r="I36" s="224"/>
      <c r="J36" s="94">
        <f>J35</f>
        <v>1217000</v>
      </c>
      <c r="K36" s="228">
        <f>K35</f>
        <v>0</v>
      </c>
      <c r="L36" s="230"/>
      <c r="M36" s="228">
        <f>M35+P35+Q35+R35</f>
        <v>1724394.59</v>
      </c>
      <c r="N36" s="229"/>
      <c r="O36" s="229"/>
      <c r="P36" s="229"/>
      <c r="Q36" s="229"/>
      <c r="R36" s="229"/>
      <c r="S36" s="229"/>
      <c r="T36" s="229"/>
      <c r="U36" s="230"/>
      <c r="V36" s="94">
        <f>V35</f>
        <v>526205.35</v>
      </c>
      <c r="W36" s="90">
        <f>A36+J36+K36+M36+V36</f>
        <v>3477599.94</v>
      </c>
    </row>
    <row r="38" spans="1:23" x14ac:dyDescent="0.2">
      <c r="C38" s="121" t="s">
        <v>107</v>
      </c>
      <c r="D38" s="100">
        <f>G34+I34</f>
        <v>0</v>
      </c>
      <c r="F38" s="100">
        <f>M35+P35</f>
        <v>940376.28</v>
      </c>
      <c r="H38" s="100">
        <f>S34+U34</f>
        <v>237263.18</v>
      </c>
      <c r="P38" s="121" t="s">
        <v>107</v>
      </c>
      <c r="Q38" s="100">
        <f>D38+F38+H38</f>
        <v>1177639.46</v>
      </c>
      <c r="R38" s="121"/>
      <c r="S38" s="121"/>
      <c r="T38" s="100"/>
      <c r="W38" s="100"/>
    </row>
    <row r="40" spans="1:23" x14ac:dyDescent="0.2">
      <c r="C40" s="121" t="s">
        <v>108</v>
      </c>
      <c r="D40" s="100">
        <f>A35+D35+F34+H34</f>
        <v>10000</v>
      </c>
      <c r="F40" s="100">
        <f>J35</f>
        <v>1217000</v>
      </c>
      <c r="H40" s="100">
        <f>K35</f>
        <v>0</v>
      </c>
      <c r="J40" s="100">
        <f>Q35</f>
        <v>0</v>
      </c>
      <c r="L40" s="100">
        <f>R34+T34</f>
        <v>546755.13</v>
      </c>
      <c r="N40" s="100">
        <f>V35</f>
        <v>526205.35</v>
      </c>
      <c r="P40" s="121" t="s">
        <v>108</v>
      </c>
      <c r="Q40" s="100">
        <f>D40+F40+H40+J40+L40+N40</f>
        <v>2299960.48</v>
      </c>
      <c r="S40" s="122"/>
      <c r="T40" s="100"/>
    </row>
    <row r="42" spans="1:23" x14ac:dyDescent="0.2">
      <c r="C42" t="s">
        <v>119</v>
      </c>
      <c r="D42" s="100">
        <f>D38+D40</f>
        <v>10000</v>
      </c>
      <c r="P42" t="s">
        <v>13</v>
      </c>
      <c r="Q42" s="100">
        <f>Q38+Q40</f>
        <v>3477599.94</v>
      </c>
      <c r="T42" s="100"/>
    </row>
  </sheetData>
  <mergeCells count="17">
    <mergeCell ref="A36:I36"/>
    <mergeCell ref="K36:L36"/>
    <mergeCell ref="M36:U36"/>
    <mergeCell ref="R1:U1"/>
    <mergeCell ref="A35:C35"/>
    <mergeCell ref="D35:E35"/>
    <mergeCell ref="F35:G35"/>
    <mergeCell ref="H35:I35"/>
    <mergeCell ref="K35:L35"/>
    <mergeCell ref="M35:O35"/>
    <mergeCell ref="R35:U35"/>
    <mergeCell ref="A1:C1"/>
    <mergeCell ref="D1:E1"/>
    <mergeCell ref="F1:G1"/>
    <mergeCell ref="H1:I1"/>
    <mergeCell ref="K1:L1"/>
    <mergeCell ref="M1:O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Отчёт за 4 кв. 2019</vt:lpstr>
      <vt:lpstr>4 кв. 2019</vt:lpstr>
      <vt:lpstr>Отчёт за 4 кв.19 с изм.кассовых</vt:lpstr>
      <vt:lpstr>Отчёт за 4 кв. 2019 (от 09.01.)</vt:lpstr>
      <vt:lpstr>Отчёт за 1 кв. 2020</vt:lpstr>
      <vt:lpstr>1 кв. 2020</vt:lpstr>
      <vt:lpstr>'Отчёт за 1 кв. 2020'!Заголовки_для_печати</vt:lpstr>
      <vt:lpstr>'Отчёт за 4 кв. 2019'!Заголовки_для_печати</vt:lpstr>
      <vt:lpstr>'Отчёт за 4 кв. 2019 (от 09.01.)'!Заголовки_для_печати</vt:lpstr>
      <vt:lpstr>'Отчёт за 4 кв.19 с изм.кассовых'!Заголовки_для_печати</vt:lpstr>
      <vt:lpstr>'Отчёт за 1 кв. 2020'!Область_печати</vt:lpstr>
      <vt:lpstr>'Отчёт за 4 кв. 2019'!Область_печати</vt:lpstr>
      <vt:lpstr>'Отчёт за 4 кв. 2019 (от 09.01.)'!Область_печати</vt:lpstr>
      <vt:lpstr>'Отчёт за 4 кв.19 с изм.кассовых'!Область_печати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2020-04-13T11:38:51Z</cp:lastPrinted>
  <dcterms:created xsi:type="dcterms:W3CDTF">1996-10-08T23:32:33Z</dcterms:created>
  <dcterms:modified xsi:type="dcterms:W3CDTF">2020-04-13T11:56:40Z</dcterms:modified>
</cp:coreProperties>
</file>