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660" windowWidth="9720" windowHeight="6780" firstSheet="3" activeTab="8"/>
  </bookViews>
  <sheets>
    <sheet name="Отчёт за 4 кв. 2020" sheetId="74" r:id="rId1"/>
    <sheet name="4 кв. 2020" sheetId="75" r:id="rId2"/>
    <sheet name="Отчёт за 1 кв. 2021" sheetId="76" r:id="rId3"/>
    <sheet name="1 кв. 2021" sheetId="77" r:id="rId4"/>
    <sheet name="Отчёт за 2 кв. 2021" sheetId="78" r:id="rId5"/>
    <sheet name="2 кв. 2021" sheetId="79" r:id="rId6"/>
    <sheet name="Отчёт за 3 кв. 2021" sheetId="80" r:id="rId7"/>
    <sheet name="3 кв. 2021" sheetId="81" r:id="rId8"/>
    <sheet name="Отчёт за 4 кв. 2021" sheetId="84" r:id="rId9"/>
    <sheet name="4 кв. 2021" sheetId="83" r:id="rId10"/>
  </sheets>
  <definedNames>
    <definedName name="_xlnm.Print_Titles" localSheetId="2">'Отчёт за 1 кв. 2021'!$14:$16</definedName>
    <definedName name="_xlnm.Print_Titles" localSheetId="4">'Отчёт за 2 кв. 2021'!$14:$16</definedName>
    <definedName name="_xlnm.Print_Titles" localSheetId="6">'Отчёт за 3 кв. 2021'!$14:$16</definedName>
    <definedName name="_xlnm.Print_Titles" localSheetId="0">'Отчёт за 4 кв. 2020'!$14:$16</definedName>
    <definedName name="_xlnm.Print_Titles" localSheetId="8">'Отчёт за 4 кв. 2021'!$14:$16</definedName>
    <definedName name="_xlnm.Print_Area" localSheetId="2">'Отчёт за 1 кв. 2021'!$A$1:$M$151</definedName>
    <definedName name="_xlnm.Print_Area" localSheetId="4">'Отчёт за 2 кв. 2021'!$A$1:$M$176</definedName>
    <definedName name="_xlnm.Print_Area" localSheetId="6">'Отчёт за 3 кв. 2021'!$A$1:$M$180</definedName>
    <definedName name="_xlnm.Print_Area" localSheetId="0">'Отчёт за 4 кв. 2020'!$A$1:$M$160</definedName>
    <definedName name="_xlnm.Print_Area" localSheetId="8">'Отчёт за 4 кв. 2021'!$A$1:$M$163</definedName>
  </definedNames>
  <calcPr calcId="145621"/>
</workbook>
</file>

<file path=xl/calcChain.xml><?xml version="1.0" encoding="utf-8"?>
<calcChain xmlns="http://schemas.openxmlformats.org/spreadsheetml/2006/main">
  <c r="K151" i="84" l="1"/>
  <c r="K80" i="84"/>
  <c r="K147" i="84" l="1"/>
  <c r="L147" i="84" s="1"/>
  <c r="L151" i="84"/>
  <c r="L141" i="84"/>
  <c r="K141" i="84"/>
  <c r="L145" i="84"/>
  <c r="K145" i="84"/>
  <c r="I47" i="83"/>
  <c r="K97" i="84"/>
  <c r="L97" i="84" s="1"/>
  <c r="K101" i="84"/>
  <c r="K113" i="84" s="1"/>
  <c r="L90" i="84"/>
  <c r="K90" i="84"/>
  <c r="L94" i="84"/>
  <c r="K94" i="84"/>
  <c r="K76" i="84"/>
  <c r="L76" i="84" s="1"/>
  <c r="L80" i="84"/>
  <c r="L62" i="84"/>
  <c r="K62" i="84"/>
  <c r="L66" i="84"/>
  <c r="K66" i="84"/>
  <c r="L55" i="84"/>
  <c r="K55" i="84"/>
  <c r="L59" i="84"/>
  <c r="K59" i="84"/>
  <c r="L41" i="84"/>
  <c r="K41" i="84"/>
  <c r="L45" i="84"/>
  <c r="K45" i="84"/>
  <c r="L31" i="84"/>
  <c r="K31" i="84"/>
  <c r="L35" i="84"/>
  <c r="K35" i="84"/>
  <c r="L21" i="84"/>
  <c r="K21" i="84"/>
  <c r="L25" i="84"/>
  <c r="K25" i="84"/>
  <c r="D112" i="84"/>
  <c r="G151" i="84"/>
  <c r="G147" i="84" s="1"/>
  <c r="F151" i="84"/>
  <c r="F147" i="84" s="1"/>
  <c r="E147" i="84"/>
  <c r="D147" i="84"/>
  <c r="G145" i="84"/>
  <c r="F145" i="84"/>
  <c r="F141" i="84"/>
  <c r="E141" i="84"/>
  <c r="E138" i="84" s="1"/>
  <c r="D141" i="84"/>
  <c r="D139" i="84"/>
  <c r="D138" i="84"/>
  <c r="D137" i="84"/>
  <c r="D136" i="84"/>
  <c r="D135" i="84"/>
  <c r="D128" i="84"/>
  <c r="D122" i="84"/>
  <c r="D116" i="84"/>
  <c r="D103" i="84"/>
  <c r="D102" i="84"/>
  <c r="E101" i="84"/>
  <c r="D101" i="84"/>
  <c r="F101" i="84" s="1"/>
  <c r="F97" i="84" s="1"/>
  <c r="D100" i="84"/>
  <c r="D99" i="84"/>
  <c r="D111" i="84" s="1"/>
  <c r="D98" i="84"/>
  <c r="E97" i="84"/>
  <c r="G94" i="84"/>
  <c r="F94" i="84"/>
  <c r="F90" i="84" s="1"/>
  <c r="E90" i="84"/>
  <c r="D90" i="84"/>
  <c r="G80" i="84"/>
  <c r="H80" i="84" s="1"/>
  <c r="F80" i="84"/>
  <c r="F76" i="84"/>
  <c r="E76" i="84"/>
  <c r="D76" i="84"/>
  <c r="D68" i="84"/>
  <c r="D67" i="84"/>
  <c r="E66" i="84"/>
  <c r="E62" i="84" s="1"/>
  <c r="D66" i="84"/>
  <c r="D65" i="84"/>
  <c r="D64" i="84"/>
  <c r="D63" i="84"/>
  <c r="G59" i="84"/>
  <c r="G55" i="84" s="1"/>
  <c r="H55" i="84" s="1"/>
  <c r="F59" i="84"/>
  <c r="F55" i="84" s="1"/>
  <c r="E55" i="84"/>
  <c r="D55" i="84"/>
  <c r="D47" i="84"/>
  <c r="D46" i="84"/>
  <c r="D114" i="84" s="1"/>
  <c r="E45" i="84"/>
  <c r="E113" i="84" s="1"/>
  <c r="D45" i="84"/>
  <c r="D113" i="84" s="1"/>
  <c r="D44" i="84"/>
  <c r="D43" i="84"/>
  <c r="D42" i="84"/>
  <c r="D110" i="84" s="1"/>
  <c r="I35" i="84"/>
  <c r="I31" i="84" s="1"/>
  <c r="G35" i="84"/>
  <c r="H35" i="84" s="1"/>
  <c r="F35" i="84"/>
  <c r="F31" i="84" s="1"/>
  <c r="G31" i="84"/>
  <c r="E31" i="84"/>
  <c r="D31" i="84"/>
  <c r="G25" i="84"/>
  <c r="G45" i="84" s="1"/>
  <c r="F25" i="84"/>
  <c r="F21" i="84" s="1"/>
  <c r="E21" i="84"/>
  <c r="D21" i="84"/>
  <c r="K138" i="84" l="1"/>
  <c r="K109" i="84"/>
  <c r="L109" i="84" s="1"/>
  <c r="L113" i="84"/>
  <c r="L101" i="84"/>
  <c r="I25" i="84"/>
  <c r="D97" i="84"/>
  <c r="D62" i="84"/>
  <c r="D134" i="84"/>
  <c r="G21" i="84"/>
  <c r="H31" i="84"/>
  <c r="J31" i="84"/>
  <c r="H21" i="84"/>
  <c r="G101" i="84"/>
  <c r="D41" i="84"/>
  <c r="F66" i="84"/>
  <c r="F62" i="84" s="1"/>
  <c r="G141" i="84"/>
  <c r="I145" i="84"/>
  <c r="H145" i="84"/>
  <c r="G90" i="84"/>
  <c r="H90" i="84" s="1"/>
  <c r="I94" i="84"/>
  <c r="H94" i="84"/>
  <c r="H45" i="84"/>
  <c r="E134" i="84"/>
  <c r="F138" i="84"/>
  <c r="F134" i="84" s="1"/>
  <c r="G76" i="84"/>
  <c r="H76" i="84" s="1"/>
  <c r="I80" i="84"/>
  <c r="J35" i="84"/>
  <c r="E41" i="84"/>
  <c r="F45" i="84"/>
  <c r="G41" i="84"/>
  <c r="I45" i="84"/>
  <c r="I59" i="84"/>
  <c r="G66" i="84"/>
  <c r="G113" i="84" s="1"/>
  <c r="H59" i="84"/>
  <c r="H151" i="84"/>
  <c r="H147" i="84" s="1"/>
  <c r="I151" i="84"/>
  <c r="H25" i="84"/>
  <c r="P49" i="83"/>
  <c r="O49" i="83"/>
  <c r="G49" i="83"/>
  <c r="D49" i="83"/>
  <c r="Y45" i="83"/>
  <c r="A45" i="83"/>
  <c r="Y44" i="83"/>
  <c r="X44" i="83"/>
  <c r="Y43" i="83"/>
  <c r="P43" i="83"/>
  <c r="X43" i="83"/>
  <c r="W43" i="83"/>
  <c r="V43" i="83"/>
  <c r="U43" i="83"/>
  <c r="T43" i="83"/>
  <c r="M49" i="83" s="1"/>
  <c r="S49" i="83" s="1"/>
  <c r="T49" i="83" s="1"/>
  <c r="S43" i="83"/>
  <c r="S44" i="83" s="1"/>
  <c r="K49" i="83" s="1"/>
  <c r="R43" i="83"/>
  <c r="R44" i="83" s="1"/>
  <c r="Q43" i="83"/>
  <c r="O43" i="83"/>
  <c r="N44" i="83" s="1"/>
  <c r="G47" i="83" s="1"/>
  <c r="S47" i="83" s="1"/>
  <c r="N43" i="83"/>
  <c r="M43" i="83"/>
  <c r="L43" i="83"/>
  <c r="L44" i="83" s="1"/>
  <c r="I49" i="83" s="1"/>
  <c r="K43" i="83"/>
  <c r="K44" i="83" s="1"/>
  <c r="J43" i="83"/>
  <c r="I43" i="83"/>
  <c r="H43" i="83"/>
  <c r="G43" i="83"/>
  <c r="G44" i="83" s="1"/>
  <c r="F43" i="83"/>
  <c r="D44" i="83" s="1"/>
  <c r="D43" i="83"/>
  <c r="C43" i="83"/>
  <c r="B43" i="83"/>
  <c r="A43" i="83"/>
  <c r="K134" i="84" l="1"/>
  <c r="L134" i="84" s="1"/>
  <c r="L138" i="84"/>
  <c r="T51" i="83"/>
  <c r="Z43" i="83"/>
  <c r="Z46" i="83" s="1"/>
  <c r="I21" i="84"/>
  <c r="J21" i="84" s="1"/>
  <c r="J25" i="84"/>
  <c r="F41" i="84"/>
  <c r="E109" i="84"/>
  <c r="F113" i="84"/>
  <c r="F109" i="84" s="1"/>
  <c r="H66" i="84"/>
  <c r="G62" i="84"/>
  <c r="H62" i="84" s="1"/>
  <c r="J94" i="84"/>
  <c r="I90" i="84"/>
  <c r="J90" i="84" s="1"/>
  <c r="G138" i="84"/>
  <c r="H141" i="84"/>
  <c r="D109" i="84"/>
  <c r="I41" i="84"/>
  <c r="J41" i="84" s="1"/>
  <c r="J45" i="84"/>
  <c r="J151" i="84"/>
  <c r="J147" i="84" s="1"/>
  <c r="I147" i="84"/>
  <c r="I55" i="84"/>
  <c r="J55" i="84" s="1"/>
  <c r="I66" i="84"/>
  <c r="I113" i="84" s="1"/>
  <c r="J59" i="84"/>
  <c r="H41" i="84"/>
  <c r="I101" i="84"/>
  <c r="J80" i="84"/>
  <c r="I76" i="84"/>
  <c r="J76" i="84" s="1"/>
  <c r="J145" i="84"/>
  <c r="I141" i="84"/>
  <c r="G97" i="84"/>
  <c r="H97" i="84" s="1"/>
  <c r="H101" i="84"/>
  <c r="T44" i="83"/>
  <c r="Z44" i="83" s="1"/>
  <c r="D47" i="83"/>
  <c r="I44" i="83"/>
  <c r="X45" i="83"/>
  <c r="K45" i="83"/>
  <c r="A44" i="83"/>
  <c r="L45" i="83"/>
  <c r="I168" i="80"/>
  <c r="R38" i="81"/>
  <c r="I78" i="80"/>
  <c r="G58" i="83" l="1"/>
  <c r="G60" i="83" s="1"/>
  <c r="G62" i="83" s="1"/>
  <c r="J113" i="84"/>
  <c r="I109" i="84"/>
  <c r="J109" i="84" s="1"/>
  <c r="J141" i="84"/>
  <c r="I138" i="84"/>
  <c r="H113" i="84"/>
  <c r="G109" i="84"/>
  <c r="H109" i="84" s="1"/>
  <c r="G134" i="84"/>
  <c r="H134" i="84" s="1"/>
  <c r="H138" i="84"/>
  <c r="I62" i="84"/>
  <c r="J62" i="84" s="1"/>
  <c r="J66" i="84"/>
  <c r="J101" i="84"/>
  <c r="I97" i="84"/>
  <c r="J97" i="84" s="1"/>
  <c r="N45" i="83"/>
  <c r="Z45" i="83" s="1"/>
  <c r="J153" i="80"/>
  <c r="I153" i="80"/>
  <c r="G153" i="80"/>
  <c r="I164" i="80"/>
  <c r="I155" i="80" s="1"/>
  <c r="I151" i="80" s="1"/>
  <c r="J168" i="80"/>
  <c r="J164" i="80" s="1"/>
  <c r="J158" i="80"/>
  <c r="I158" i="80"/>
  <c r="J162" i="80"/>
  <c r="I162" i="80"/>
  <c r="J160" i="80"/>
  <c r="I160" i="80"/>
  <c r="G160" i="80"/>
  <c r="G155" i="80"/>
  <c r="J39" i="80"/>
  <c r="I39" i="80"/>
  <c r="J43" i="80"/>
  <c r="I43" i="80"/>
  <c r="J128" i="80"/>
  <c r="I128" i="80"/>
  <c r="G128" i="80"/>
  <c r="G130" i="80"/>
  <c r="J114" i="80"/>
  <c r="I114" i="80"/>
  <c r="J116" i="80"/>
  <c r="I116" i="80"/>
  <c r="J118" i="80"/>
  <c r="I118" i="80"/>
  <c r="G118" i="80"/>
  <c r="J107" i="80"/>
  <c r="I107" i="80"/>
  <c r="J109" i="80"/>
  <c r="I109" i="80"/>
  <c r="J111" i="80"/>
  <c r="I111" i="80"/>
  <c r="G93" i="80"/>
  <c r="I97" i="80"/>
  <c r="I93" i="80" s="1"/>
  <c r="J86" i="80"/>
  <c r="I86" i="80"/>
  <c r="J90" i="80"/>
  <c r="I90" i="80"/>
  <c r="I74" i="80"/>
  <c r="J78" i="80"/>
  <c r="J60" i="80"/>
  <c r="I60" i="80"/>
  <c r="J64" i="80"/>
  <c r="H64" i="80"/>
  <c r="I64" i="80"/>
  <c r="G64" i="80"/>
  <c r="J53" i="80"/>
  <c r="I53" i="80"/>
  <c r="J57" i="80"/>
  <c r="I57" i="80"/>
  <c r="J30" i="80"/>
  <c r="I30" i="80"/>
  <c r="J34" i="80"/>
  <c r="I34" i="80"/>
  <c r="J21" i="80"/>
  <c r="I21" i="80"/>
  <c r="J25" i="80"/>
  <c r="I25" i="80"/>
  <c r="J138" i="84" l="1"/>
  <c r="I134" i="84"/>
  <c r="J134" i="84" s="1"/>
  <c r="S51" i="83"/>
  <c r="D51" i="83"/>
  <c r="I130" i="80"/>
  <c r="L34" i="81"/>
  <c r="K34" i="81"/>
  <c r="J34" i="81"/>
  <c r="I34" i="81"/>
  <c r="H34" i="81"/>
  <c r="H35" i="81" s="1"/>
  <c r="G34" i="81"/>
  <c r="F34" i="81"/>
  <c r="E34" i="81"/>
  <c r="D34" i="81"/>
  <c r="C34" i="81"/>
  <c r="B34" i="81"/>
  <c r="A34" i="81"/>
  <c r="I126" i="80" l="1"/>
  <c r="J126" i="80" s="1"/>
  <c r="J130" i="80"/>
  <c r="U34" i="81"/>
  <c r="T34" i="81"/>
  <c r="S34" i="81"/>
  <c r="R34" i="81"/>
  <c r="O34" i="81"/>
  <c r="N34" i="81"/>
  <c r="M34" i="81"/>
  <c r="M50" i="81"/>
  <c r="V34" i="81"/>
  <c r="V35" i="81" s="1"/>
  <c r="L40" i="81"/>
  <c r="Q34" i="81"/>
  <c r="Q35" i="81" s="1"/>
  <c r="J40" i="81" s="1"/>
  <c r="P34" i="81"/>
  <c r="P35" i="81" s="1"/>
  <c r="K35" i="81"/>
  <c r="J35" i="81"/>
  <c r="J36" i="81" s="1"/>
  <c r="F35" i="81"/>
  <c r="A35" i="81"/>
  <c r="G168" i="80"/>
  <c r="H168" i="80" s="1"/>
  <c r="H164" i="80" s="1"/>
  <c r="F168" i="80"/>
  <c r="F164" i="80" s="1"/>
  <c r="E164" i="80"/>
  <c r="D164" i="80"/>
  <c r="G162" i="80"/>
  <c r="H162" i="80" s="1"/>
  <c r="F162" i="80"/>
  <c r="F158" i="80" s="1"/>
  <c r="H160" i="80"/>
  <c r="G158" i="80"/>
  <c r="E158" i="80"/>
  <c r="D158" i="80"/>
  <c r="D156" i="80"/>
  <c r="E155" i="80"/>
  <c r="E151" i="80" s="1"/>
  <c r="D155" i="80"/>
  <c r="J155" i="80" s="1"/>
  <c r="D154" i="80"/>
  <c r="D153" i="80"/>
  <c r="D152" i="80"/>
  <c r="D145" i="80"/>
  <c r="D139" i="80"/>
  <c r="D133" i="80"/>
  <c r="D120" i="80"/>
  <c r="D119" i="80"/>
  <c r="E118" i="80"/>
  <c r="G116" i="80"/>
  <c r="E116" i="80"/>
  <c r="D116" i="80"/>
  <c r="F116" i="80" s="1"/>
  <c r="D115" i="80"/>
  <c r="E114" i="80"/>
  <c r="G111" i="80"/>
  <c r="F111" i="80"/>
  <c r="H109" i="80"/>
  <c r="G109" i="80"/>
  <c r="F109" i="80"/>
  <c r="F107" i="80" s="1"/>
  <c r="E107" i="80"/>
  <c r="D107" i="80"/>
  <c r="D99" i="80"/>
  <c r="D98" i="80"/>
  <c r="G97" i="80"/>
  <c r="E97" i="80"/>
  <c r="D97" i="80"/>
  <c r="D96" i="80"/>
  <c r="D95" i="80"/>
  <c r="D117" i="80" s="1"/>
  <c r="D94" i="80"/>
  <c r="E93" i="80"/>
  <c r="H90" i="80"/>
  <c r="G90" i="80"/>
  <c r="F90" i="80"/>
  <c r="G86" i="80"/>
  <c r="H86" i="80" s="1"/>
  <c r="F86" i="80"/>
  <c r="E86" i="80"/>
  <c r="D86" i="80"/>
  <c r="H78" i="80"/>
  <c r="G78" i="80"/>
  <c r="F78" i="80"/>
  <c r="F74" i="80" s="1"/>
  <c r="G74" i="80"/>
  <c r="E74" i="80"/>
  <c r="D74" i="80"/>
  <c r="J74" i="80" s="1"/>
  <c r="D66" i="80"/>
  <c r="D65" i="80"/>
  <c r="F64" i="80"/>
  <c r="E64" i="80"/>
  <c r="D64" i="80"/>
  <c r="D63" i="80"/>
  <c r="D62" i="80"/>
  <c r="D60" i="80" s="1"/>
  <c r="D61" i="80"/>
  <c r="F60" i="80"/>
  <c r="E60" i="80"/>
  <c r="G57" i="80"/>
  <c r="H57" i="80" s="1"/>
  <c r="F57" i="80"/>
  <c r="F53" i="80"/>
  <c r="E53" i="80"/>
  <c r="D53" i="80"/>
  <c r="D45" i="80"/>
  <c r="D44" i="80"/>
  <c r="D131" i="80" s="1"/>
  <c r="E43" i="80"/>
  <c r="F43" i="80" s="1"/>
  <c r="D43" i="80"/>
  <c r="D42" i="80"/>
  <c r="D41" i="80"/>
  <c r="D40" i="80"/>
  <c r="D127" i="80" s="1"/>
  <c r="E39" i="80"/>
  <c r="G34" i="80"/>
  <c r="H34" i="80" s="1"/>
  <c r="F34" i="80"/>
  <c r="F30" i="80" s="1"/>
  <c r="E30" i="80"/>
  <c r="D30" i="80"/>
  <c r="G25" i="80"/>
  <c r="G43" i="80" s="1"/>
  <c r="F25" i="80"/>
  <c r="F21" i="80" s="1"/>
  <c r="E21" i="80"/>
  <c r="D21" i="80"/>
  <c r="D151" i="80" l="1"/>
  <c r="J151" i="80" s="1"/>
  <c r="H74" i="80"/>
  <c r="H97" i="80"/>
  <c r="D93" i="80"/>
  <c r="J93" i="80" s="1"/>
  <c r="F97" i="80"/>
  <c r="F93" i="80" s="1"/>
  <c r="J97" i="80"/>
  <c r="H38" i="81"/>
  <c r="R35" i="81"/>
  <c r="D38" i="81"/>
  <c r="M35" i="81"/>
  <c r="D35" i="81"/>
  <c r="D40" i="81" s="1"/>
  <c r="W34" i="81"/>
  <c r="F49" i="81" s="1"/>
  <c r="F51" i="81" s="1"/>
  <c r="F53" i="81" s="1"/>
  <c r="N40" i="81"/>
  <c r="V36" i="81"/>
  <c r="K36" i="81"/>
  <c r="H40" i="81"/>
  <c r="F40" i="81"/>
  <c r="G114" i="80"/>
  <c r="G39" i="80"/>
  <c r="H43" i="80"/>
  <c r="D129" i="80"/>
  <c r="D114" i="80"/>
  <c r="H116" i="80"/>
  <c r="E130" i="80"/>
  <c r="H153" i="80"/>
  <c r="F155" i="80"/>
  <c r="F151" i="80" s="1"/>
  <c r="H158" i="80"/>
  <c r="D39" i="80"/>
  <c r="F39" i="80" s="1"/>
  <c r="G107" i="80"/>
  <c r="H107" i="80" s="1"/>
  <c r="D118" i="80"/>
  <c r="D130" i="80" s="1"/>
  <c r="D128" i="80"/>
  <c r="D126" i="80" s="1"/>
  <c r="G53" i="80"/>
  <c r="H53" i="80" s="1"/>
  <c r="G21" i="80"/>
  <c r="H21" i="80" s="1"/>
  <c r="H25" i="80"/>
  <c r="G30" i="80"/>
  <c r="H30" i="80" s="1"/>
  <c r="H111" i="80"/>
  <c r="G164" i="80"/>
  <c r="G164" i="78"/>
  <c r="G158" i="78"/>
  <c r="G76" i="78"/>
  <c r="F37" i="79"/>
  <c r="F39" i="79"/>
  <c r="F35" i="79"/>
  <c r="M36" i="79"/>
  <c r="H93" i="80" l="1"/>
  <c r="A36" i="81"/>
  <c r="W35" i="81"/>
  <c r="M36" i="81"/>
  <c r="W36" i="81" s="1"/>
  <c r="F38" i="81"/>
  <c r="Q38" i="81" s="1"/>
  <c r="Q40" i="81"/>
  <c r="D42" i="81"/>
  <c r="H155" i="80"/>
  <c r="G151" i="80"/>
  <c r="H151" i="80" s="1"/>
  <c r="F130" i="80"/>
  <c r="F126" i="80" s="1"/>
  <c r="E126" i="80"/>
  <c r="G60" i="80"/>
  <c r="H60" i="80" s="1"/>
  <c r="H114" i="80"/>
  <c r="F118" i="80"/>
  <c r="F114" i="80" s="1"/>
  <c r="H39" i="80"/>
  <c r="H118" i="80"/>
  <c r="H128" i="80"/>
  <c r="H41" i="78"/>
  <c r="Q42" i="81" l="1"/>
  <c r="H130" i="80"/>
  <c r="G126" i="80"/>
  <c r="H126" i="80" s="1"/>
  <c r="G124" i="78"/>
  <c r="D149" i="78"/>
  <c r="E154" i="78"/>
  <c r="G160" i="78"/>
  <c r="H158" i="78"/>
  <c r="G156" i="78"/>
  <c r="H156" i="78" s="1"/>
  <c r="E110" i="78"/>
  <c r="G112" i="78"/>
  <c r="E112" i="78"/>
  <c r="E114" i="78"/>
  <c r="E103" i="78"/>
  <c r="H105" i="78"/>
  <c r="G105" i="78"/>
  <c r="G107" i="78"/>
  <c r="G114" i="78" s="1"/>
  <c r="G82" i="78"/>
  <c r="G86" i="78"/>
  <c r="H86" i="78" s="1"/>
  <c r="H76" i="78"/>
  <c r="E62" i="78"/>
  <c r="E58" i="78" s="1"/>
  <c r="G55" i="78"/>
  <c r="G51" i="78" s="1"/>
  <c r="E41" i="78"/>
  <c r="E37" i="78" s="1"/>
  <c r="F29" i="78"/>
  <c r="E29" i="78"/>
  <c r="G33" i="78"/>
  <c r="H33" i="78" s="1"/>
  <c r="E21" i="78"/>
  <c r="G25" i="78"/>
  <c r="G21" i="78" s="1"/>
  <c r="D150" i="78"/>
  <c r="D151" i="78"/>
  <c r="D152" i="78"/>
  <c r="D148" i="78"/>
  <c r="D129" i="78"/>
  <c r="D116" i="78"/>
  <c r="D95" i="78"/>
  <c r="D111" i="78"/>
  <c r="D115" i="78"/>
  <c r="F105" i="78"/>
  <c r="F107" i="78"/>
  <c r="D103" i="78"/>
  <c r="F33" i="78"/>
  <c r="F103" i="78" l="1"/>
  <c r="G103" i="78"/>
  <c r="H103" i="78" s="1"/>
  <c r="G149" i="78"/>
  <c r="H149" i="78" s="1"/>
  <c r="H25" i="78"/>
  <c r="G110" i="78"/>
  <c r="G62" i="78"/>
  <c r="G29" i="78"/>
  <c r="H55" i="78"/>
  <c r="G154" i="78"/>
  <c r="H164" i="78"/>
  <c r="H160" i="78" s="1"/>
  <c r="G72" i="78"/>
  <c r="G93" i="78"/>
  <c r="H107" i="78"/>
  <c r="G41" i="78"/>
  <c r="V20" i="79"/>
  <c r="V21" i="79" s="1"/>
  <c r="U20" i="79"/>
  <c r="T20" i="79"/>
  <c r="S20" i="79"/>
  <c r="R20" i="79"/>
  <c r="L26" i="79" s="1"/>
  <c r="Q20" i="79"/>
  <c r="Q21" i="79" s="1"/>
  <c r="J26" i="79" s="1"/>
  <c r="P20" i="79"/>
  <c r="P21" i="79" s="1"/>
  <c r="O20" i="79"/>
  <c r="N20" i="79"/>
  <c r="M20" i="79"/>
  <c r="L20" i="79"/>
  <c r="K20" i="79"/>
  <c r="K21" i="79" s="1"/>
  <c r="H26" i="79" s="1"/>
  <c r="J20" i="79"/>
  <c r="J21" i="79" s="1"/>
  <c r="I20" i="79"/>
  <c r="H20" i="79"/>
  <c r="G20" i="79"/>
  <c r="F20" i="79"/>
  <c r="E20" i="79"/>
  <c r="D20" i="79"/>
  <c r="C20" i="79"/>
  <c r="B20" i="79"/>
  <c r="A20" i="79"/>
  <c r="F164" i="78"/>
  <c r="F160" i="78" s="1"/>
  <c r="E160" i="78"/>
  <c r="E151" i="78" s="1"/>
  <c r="D160" i="78"/>
  <c r="F158" i="78"/>
  <c r="F154" i="78" s="1"/>
  <c r="D154" i="78"/>
  <c r="D141" i="78"/>
  <c r="D135" i="78"/>
  <c r="D94" i="78"/>
  <c r="E93" i="78"/>
  <c r="E89" i="78" s="1"/>
  <c r="D93" i="78"/>
  <c r="D92" i="78"/>
  <c r="D114" i="78" s="1"/>
  <c r="F114" i="78" s="1"/>
  <c r="D91" i="78"/>
  <c r="D113" i="78" s="1"/>
  <c r="D90" i="78"/>
  <c r="D112" i="78" s="1"/>
  <c r="D110" i="78" s="1"/>
  <c r="F86" i="78"/>
  <c r="F82" i="78" s="1"/>
  <c r="E82" i="78"/>
  <c r="D82" i="78"/>
  <c r="H82" i="78" s="1"/>
  <c r="F76" i="78"/>
  <c r="F72" i="78" s="1"/>
  <c r="E72" i="78"/>
  <c r="D72" i="78"/>
  <c r="D64" i="78"/>
  <c r="D63" i="78"/>
  <c r="D62" i="78"/>
  <c r="F62" i="78" s="1"/>
  <c r="F58" i="78" s="1"/>
  <c r="D61" i="78"/>
  <c r="D60" i="78"/>
  <c r="D59" i="78"/>
  <c r="D58" i="78" s="1"/>
  <c r="F55" i="78"/>
  <c r="F51" i="78" s="1"/>
  <c r="E51" i="78"/>
  <c r="D51" i="78"/>
  <c r="H51" i="78" s="1"/>
  <c r="D43" i="78"/>
  <c r="D42" i="78"/>
  <c r="D41" i="78"/>
  <c r="D126" i="78" s="1"/>
  <c r="D40" i="78"/>
  <c r="D39" i="78"/>
  <c r="D124" i="78" s="1"/>
  <c r="H124" i="78" s="1"/>
  <c r="D38" i="78"/>
  <c r="D29" i="78"/>
  <c r="F25" i="78"/>
  <c r="F21" i="78" s="1"/>
  <c r="D21" i="78"/>
  <c r="H21" i="78" s="1"/>
  <c r="D125" i="78" l="1"/>
  <c r="H114" i="78"/>
  <c r="F151" i="78"/>
  <c r="F147" i="78" s="1"/>
  <c r="E147" i="78"/>
  <c r="G58" i="78"/>
  <c r="H58" i="78" s="1"/>
  <c r="H62" i="78"/>
  <c r="H112" i="78"/>
  <c r="D123" i="78"/>
  <c r="D127" i="78"/>
  <c r="G37" i="78"/>
  <c r="G126" i="78"/>
  <c r="F112" i="78"/>
  <c r="F110" i="78" s="1"/>
  <c r="H154" i="78"/>
  <c r="G151" i="78"/>
  <c r="G89" i="78"/>
  <c r="H93" i="78"/>
  <c r="H110" i="78"/>
  <c r="H72" i="78"/>
  <c r="H29" i="78"/>
  <c r="E126" i="78"/>
  <c r="F126" i="78" s="1"/>
  <c r="F122" i="78" s="1"/>
  <c r="D89" i="78"/>
  <c r="F93" i="78"/>
  <c r="F89" i="78" s="1"/>
  <c r="D24" i="79"/>
  <c r="F21" i="79"/>
  <c r="H24" i="79"/>
  <c r="R21" i="79"/>
  <c r="M21" i="79"/>
  <c r="H21" i="79"/>
  <c r="D21" i="79"/>
  <c r="A21" i="79"/>
  <c r="J22" i="79"/>
  <c r="F26" i="79"/>
  <c r="V22" i="79"/>
  <c r="N26" i="79"/>
  <c r="F24" i="79"/>
  <c r="W20" i="79"/>
  <c r="K22" i="79"/>
  <c r="D147" i="78"/>
  <c r="D37" i="78"/>
  <c r="F37" i="78" s="1"/>
  <c r="F41" i="78"/>
  <c r="N47" i="77"/>
  <c r="E122" i="78" l="1"/>
  <c r="H37" i="78"/>
  <c r="H89" i="78"/>
  <c r="H126" i="78"/>
  <c r="G122" i="78"/>
  <c r="H151" i="78"/>
  <c r="G147" i="78"/>
  <c r="H147" i="78" s="1"/>
  <c r="D122" i="78"/>
  <c r="Q24" i="79"/>
  <c r="M22" i="79"/>
  <c r="A22" i="79"/>
  <c r="W21" i="79"/>
  <c r="D26" i="79"/>
  <c r="D28" i="79" s="1"/>
  <c r="V41" i="77"/>
  <c r="V42" i="77" s="1"/>
  <c r="U41" i="77"/>
  <c r="T41" i="77"/>
  <c r="S41" i="77"/>
  <c r="R41" i="77"/>
  <c r="Q41" i="77"/>
  <c r="Q42" i="77" s="1"/>
  <c r="J47" i="77" s="1"/>
  <c r="P41" i="77"/>
  <c r="P42" i="77" s="1"/>
  <c r="O41" i="77"/>
  <c r="N41" i="77"/>
  <c r="M41" i="77"/>
  <c r="L41" i="77"/>
  <c r="K41" i="77"/>
  <c r="J41" i="77"/>
  <c r="J42" i="77" s="1"/>
  <c r="I41" i="77"/>
  <c r="D45" i="77" s="1"/>
  <c r="H41" i="77"/>
  <c r="H42" i="77" s="1"/>
  <c r="G41" i="77"/>
  <c r="F41" i="77"/>
  <c r="F42" i="77" s="1"/>
  <c r="E41" i="77"/>
  <c r="D41" i="77"/>
  <c r="C41" i="77"/>
  <c r="B41" i="77"/>
  <c r="A41" i="77"/>
  <c r="F139" i="76"/>
  <c r="F135" i="76" s="1"/>
  <c r="E135" i="76"/>
  <c r="D135" i="76"/>
  <c r="F133" i="76"/>
  <c r="F129" i="76" s="1"/>
  <c r="E129" i="76"/>
  <c r="D129" i="76"/>
  <c r="D126" i="76" s="1"/>
  <c r="D116" i="76"/>
  <c r="D110" i="76"/>
  <c r="D91" i="76"/>
  <c r="D90" i="76"/>
  <c r="E89" i="76"/>
  <c r="E85" i="76" s="1"/>
  <c r="D89" i="76"/>
  <c r="D88" i="76"/>
  <c r="D87" i="76"/>
  <c r="D86" i="76"/>
  <c r="F82" i="76"/>
  <c r="F78" i="76" s="1"/>
  <c r="E78" i="76"/>
  <c r="D78" i="76"/>
  <c r="F74" i="76"/>
  <c r="F70" i="76" s="1"/>
  <c r="E70" i="76"/>
  <c r="D70" i="76"/>
  <c r="D62" i="76"/>
  <c r="D61" i="76"/>
  <c r="E60" i="76"/>
  <c r="E56" i="76" s="1"/>
  <c r="D60" i="76"/>
  <c r="D59" i="76"/>
  <c r="D58" i="76"/>
  <c r="D57" i="76"/>
  <c r="F53" i="76"/>
  <c r="F49" i="76" s="1"/>
  <c r="E49" i="76"/>
  <c r="D49" i="76"/>
  <c r="D41" i="76"/>
  <c r="D40" i="76"/>
  <c r="E39" i="76"/>
  <c r="D39" i="76"/>
  <c r="D38" i="76"/>
  <c r="D37" i="76"/>
  <c r="D36" i="76"/>
  <c r="E35" i="76"/>
  <c r="E28" i="76"/>
  <c r="D28" i="76"/>
  <c r="F25" i="76"/>
  <c r="F21" i="76" s="1"/>
  <c r="E21" i="76"/>
  <c r="D21" i="76"/>
  <c r="H122" i="78" l="1"/>
  <c r="W22" i="79"/>
  <c r="Q26" i="79"/>
  <c r="Q28" i="79" s="1"/>
  <c r="D85" i="76"/>
  <c r="D99" i="76"/>
  <c r="D124" i="76" s="1"/>
  <c r="E101" i="76"/>
  <c r="E126" i="76"/>
  <c r="E122" i="76" s="1"/>
  <c r="D102" i="76"/>
  <c r="D127" i="76" s="1"/>
  <c r="D100" i="76"/>
  <c r="D125" i="76" s="1"/>
  <c r="F89" i="76"/>
  <c r="F85" i="76" s="1"/>
  <c r="F39" i="76"/>
  <c r="D56" i="76"/>
  <c r="K42" i="77"/>
  <c r="H47" i="77" s="1"/>
  <c r="L47" i="77"/>
  <c r="H45" i="77"/>
  <c r="R42" i="77"/>
  <c r="M42" i="77"/>
  <c r="F45" i="77" s="1"/>
  <c r="D42" i="77"/>
  <c r="A42" i="77"/>
  <c r="F47" i="77"/>
  <c r="J43" i="77"/>
  <c r="V43" i="77"/>
  <c r="M43" i="77"/>
  <c r="K43" i="77"/>
  <c r="W41" i="77"/>
  <c r="E97" i="76"/>
  <c r="D109" i="76"/>
  <c r="D104" i="76" s="1"/>
  <c r="D35" i="76"/>
  <c r="F35" i="76" s="1"/>
  <c r="F60" i="76"/>
  <c r="F56" i="76" s="1"/>
  <c r="D101" i="76"/>
  <c r="D98" i="76"/>
  <c r="L98" i="74"/>
  <c r="L38" i="74"/>
  <c r="K38" i="74"/>
  <c r="L42" i="74"/>
  <c r="K42" i="74"/>
  <c r="F126" i="76" l="1"/>
  <c r="F122" i="76" s="1"/>
  <c r="F101" i="76"/>
  <c r="F97" i="76" s="1"/>
  <c r="A43" i="77"/>
  <c r="W43" i="77" s="1"/>
  <c r="Q45" i="77"/>
  <c r="W42" i="77"/>
  <c r="D47" i="77"/>
  <c r="D49" i="77" s="1"/>
  <c r="D97" i="76"/>
  <c r="D123" i="76"/>
  <c r="D122" i="76" s="1"/>
  <c r="L135" i="74"/>
  <c r="L142" i="74"/>
  <c r="L148" i="74"/>
  <c r="K148" i="74"/>
  <c r="L110" i="74"/>
  <c r="L94" i="74"/>
  <c r="K94" i="74"/>
  <c r="K77" i="74"/>
  <c r="Q47" i="77" l="1"/>
  <c r="Q49" i="77" s="1"/>
  <c r="K98" i="74"/>
  <c r="K110" i="74" s="1"/>
  <c r="K106" i="74" s="1"/>
  <c r="I110" i="74"/>
  <c r="K144" i="74"/>
  <c r="K135" i="74" s="1"/>
  <c r="K131" i="74" s="1"/>
  <c r="L144" i="74"/>
  <c r="K138" i="74"/>
  <c r="L138" i="74"/>
  <c r="K142" i="74"/>
  <c r="K87" i="74"/>
  <c r="L91" i="74"/>
  <c r="L87" i="74" s="1"/>
  <c r="K91" i="74"/>
  <c r="K73" i="74"/>
  <c r="L77" i="74"/>
  <c r="L73" i="74" s="1"/>
  <c r="K63" i="74"/>
  <c r="K59" i="74" s="1"/>
  <c r="K52" i="74"/>
  <c r="L52" i="74"/>
  <c r="L56" i="74"/>
  <c r="K56" i="74"/>
  <c r="K31" i="74"/>
  <c r="L31" i="74"/>
  <c r="K21" i="74"/>
  <c r="L35" i="74"/>
  <c r="K35" i="74"/>
  <c r="L25" i="74"/>
  <c r="L21" i="74" s="1"/>
  <c r="K25" i="74"/>
  <c r="D52" i="75"/>
  <c r="C52" i="75"/>
  <c r="B52" i="75"/>
  <c r="A52" i="75"/>
  <c r="V52" i="75"/>
  <c r="V53" i="75" s="1"/>
  <c r="U52" i="75"/>
  <c r="T52" i="75"/>
  <c r="S52" i="75"/>
  <c r="R52" i="75"/>
  <c r="Q52" i="75"/>
  <c r="Q53" i="75" s="1"/>
  <c r="J58" i="75" s="1"/>
  <c r="P52" i="75"/>
  <c r="P53" i="75" s="1"/>
  <c r="O52" i="75"/>
  <c r="N52" i="75"/>
  <c r="M52" i="75"/>
  <c r="L52" i="75"/>
  <c r="K52" i="75"/>
  <c r="J52" i="75"/>
  <c r="J53" i="75" s="1"/>
  <c r="J54" i="75" s="1"/>
  <c r="I52" i="75"/>
  <c r="H52" i="75"/>
  <c r="G52" i="75"/>
  <c r="F52" i="75"/>
  <c r="E52" i="75"/>
  <c r="I148" i="74"/>
  <c r="J148" i="74" s="1"/>
  <c r="J144" i="74" s="1"/>
  <c r="H148" i="74"/>
  <c r="H144" i="74" s="1"/>
  <c r="G148" i="74"/>
  <c r="F148" i="74"/>
  <c r="F144" i="74" s="1"/>
  <c r="I144" i="74"/>
  <c r="G144" i="74"/>
  <c r="E144" i="74"/>
  <c r="D144" i="74"/>
  <c r="I142" i="74"/>
  <c r="J142" i="74" s="1"/>
  <c r="J138" i="74" s="1"/>
  <c r="H142" i="74"/>
  <c r="H138" i="74" s="1"/>
  <c r="G142" i="74"/>
  <c r="G138" i="74" s="1"/>
  <c r="G135" i="74" s="1"/>
  <c r="F142" i="74"/>
  <c r="F138" i="74" s="1"/>
  <c r="I138" i="74"/>
  <c r="E138" i="74"/>
  <c r="D138" i="74"/>
  <c r="D135" i="74" s="1"/>
  <c r="I135" i="74"/>
  <c r="I131" i="74" s="1"/>
  <c r="E135" i="74"/>
  <c r="E131" i="74" s="1"/>
  <c r="D125" i="74"/>
  <c r="D119" i="74"/>
  <c r="D100" i="74"/>
  <c r="D99" i="74"/>
  <c r="E98" i="74"/>
  <c r="D98" i="74"/>
  <c r="F98" i="74" s="1"/>
  <c r="F94" i="74" s="1"/>
  <c r="D97" i="74"/>
  <c r="D96" i="74"/>
  <c r="D95" i="74"/>
  <c r="E94" i="74"/>
  <c r="G91" i="74"/>
  <c r="I91" i="74" s="1"/>
  <c r="F91" i="74"/>
  <c r="F87" i="74" s="1"/>
  <c r="E87" i="74"/>
  <c r="D87" i="74"/>
  <c r="G77" i="74"/>
  <c r="I77" i="74" s="1"/>
  <c r="F77" i="74"/>
  <c r="F73" i="74" s="1"/>
  <c r="E73" i="74"/>
  <c r="D73" i="74"/>
  <c r="D65" i="74"/>
  <c r="D64" i="74"/>
  <c r="E63" i="74"/>
  <c r="D63" i="74"/>
  <c r="L63" i="74" s="1"/>
  <c r="L59" i="74" s="1"/>
  <c r="D62" i="74"/>
  <c r="D61" i="74"/>
  <c r="D60" i="74"/>
  <c r="E59" i="74"/>
  <c r="I56" i="74"/>
  <c r="J56" i="74" s="1"/>
  <c r="J52" i="74" s="1"/>
  <c r="H56" i="74"/>
  <c r="H63" i="74" s="1"/>
  <c r="H59" i="74" s="1"/>
  <c r="G56" i="74"/>
  <c r="G63" i="74" s="1"/>
  <c r="G59" i="74" s="1"/>
  <c r="F56" i="74"/>
  <c r="F52" i="74" s="1"/>
  <c r="I52" i="74"/>
  <c r="G52" i="74"/>
  <c r="E52" i="74"/>
  <c r="D52" i="74"/>
  <c r="D44" i="74"/>
  <c r="D43" i="74"/>
  <c r="D111" i="74" s="1"/>
  <c r="E42" i="74"/>
  <c r="E110" i="74" s="1"/>
  <c r="D42" i="74"/>
  <c r="D41" i="74"/>
  <c r="D109" i="74" s="1"/>
  <c r="D134" i="74" s="1"/>
  <c r="D40" i="74"/>
  <c r="D108" i="74" s="1"/>
  <c r="D133" i="74" s="1"/>
  <c r="D39" i="74"/>
  <c r="D107" i="74" s="1"/>
  <c r="E38" i="74"/>
  <c r="G35" i="74"/>
  <c r="I35" i="74" s="1"/>
  <c r="F35" i="74"/>
  <c r="F31" i="74"/>
  <c r="E31" i="74"/>
  <c r="D31" i="74"/>
  <c r="G25" i="74"/>
  <c r="I25" i="74" s="1"/>
  <c r="F25" i="74"/>
  <c r="F21" i="74"/>
  <c r="E21" i="74"/>
  <c r="D21" i="74"/>
  <c r="D94" i="74" l="1"/>
  <c r="D110" i="74"/>
  <c r="D106" i="74" s="1"/>
  <c r="F63" i="74"/>
  <c r="F59" i="74" s="1"/>
  <c r="D59" i="74"/>
  <c r="F42" i="74"/>
  <c r="H56" i="75"/>
  <c r="L58" i="75"/>
  <c r="W52" i="75"/>
  <c r="M53" i="75"/>
  <c r="F56" i="75" s="1"/>
  <c r="D56" i="75"/>
  <c r="A53" i="75"/>
  <c r="D53" i="75"/>
  <c r="D58" i="75" s="1"/>
  <c r="H53" i="75"/>
  <c r="K53" i="75"/>
  <c r="K54" i="75" s="1"/>
  <c r="R53" i="75"/>
  <c r="F53" i="75"/>
  <c r="N58" i="75"/>
  <c r="V54" i="75"/>
  <c r="F58" i="75"/>
  <c r="J35" i="74"/>
  <c r="J31" i="74" s="1"/>
  <c r="I31" i="74"/>
  <c r="D132" i="74"/>
  <c r="D131" i="74" s="1"/>
  <c r="I21" i="74"/>
  <c r="I42" i="74"/>
  <c r="J25" i="74"/>
  <c r="J21" i="74" s="1"/>
  <c r="G131" i="74"/>
  <c r="H135" i="74"/>
  <c r="H131" i="74" s="1"/>
  <c r="D136" i="74"/>
  <c r="D118" i="74"/>
  <c r="D113" i="74" s="1"/>
  <c r="I73" i="74"/>
  <c r="I98" i="74"/>
  <c r="J77" i="74"/>
  <c r="J73" i="74" s="1"/>
  <c r="E106" i="74"/>
  <c r="I87" i="74"/>
  <c r="J91" i="74"/>
  <c r="J87" i="74" s="1"/>
  <c r="D38" i="74"/>
  <c r="F38" i="74" s="1"/>
  <c r="H25" i="74"/>
  <c r="H21" i="74" s="1"/>
  <c r="G42" i="74"/>
  <c r="G21" i="74"/>
  <c r="G31" i="74"/>
  <c r="H52" i="74"/>
  <c r="G73" i="74"/>
  <c r="G87" i="74"/>
  <c r="I63" i="74"/>
  <c r="H35" i="74"/>
  <c r="H31" i="74" s="1"/>
  <c r="H77" i="74"/>
  <c r="H73" i="74" s="1"/>
  <c r="H91" i="74"/>
  <c r="H87" i="74" s="1"/>
  <c r="G98" i="74"/>
  <c r="F135" i="74"/>
  <c r="J135" i="74"/>
  <c r="J131" i="74" s="1"/>
  <c r="F131" i="74" l="1"/>
  <c r="L131" i="74"/>
  <c r="F110" i="74"/>
  <c r="F106" i="74" s="1"/>
  <c r="M54" i="75"/>
  <c r="Q56" i="75"/>
  <c r="A54" i="75"/>
  <c r="H58" i="75"/>
  <c r="W53" i="75"/>
  <c r="Q58" i="75"/>
  <c r="D60" i="75"/>
  <c r="H98" i="74"/>
  <c r="H94" i="74" s="1"/>
  <c r="G94" i="74"/>
  <c r="J63" i="74"/>
  <c r="J59" i="74" s="1"/>
  <c r="I59" i="74"/>
  <c r="H42" i="74"/>
  <c r="J42" i="74" s="1"/>
  <c r="G110" i="74"/>
  <c r="G38" i="74"/>
  <c r="H38" i="74" s="1"/>
  <c r="I94" i="74"/>
  <c r="J98" i="74"/>
  <c r="I38" i="74"/>
  <c r="Q60" i="75" l="1"/>
  <c r="L106" i="74"/>
  <c r="J94" i="74"/>
  <c r="W54" i="75"/>
  <c r="J38" i="74"/>
  <c r="I106" i="74"/>
  <c r="J110" i="74"/>
  <c r="J106" i="74" s="1"/>
  <c r="G106" i="74"/>
  <c r="H110" i="74"/>
  <c r="H106" i="74" s="1"/>
</calcChain>
</file>

<file path=xl/sharedStrings.xml><?xml version="1.0" encoding="utf-8"?>
<sst xmlns="http://schemas.openxmlformats.org/spreadsheetml/2006/main" count="1230" uniqueCount="166">
  <si>
    <t>Оплата произведена по факту выставленных счетов-фактур</t>
  </si>
  <si>
    <t>3.1.1</t>
  </si>
  <si>
    <t>3.1.2</t>
  </si>
  <si>
    <t>3.1.3</t>
  </si>
  <si>
    <t>3.2.1</t>
  </si>
  <si>
    <t>(наименование муниципальной программы городского поселения Новоаганск)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</si>
  <si>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</si>
  <si>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</si>
  <si>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</si>
  <si>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</si>
  <si>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</si>
  <si>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</si>
  <si>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</si>
  <si>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</si>
  <si>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</si>
  <si>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</si>
  <si>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Итого по подпрограмме 1</t>
  </si>
  <si>
    <t>2.1.</t>
  </si>
  <si>
    <t>Итого по подпрограмме 2</t>
  </si>
  <si>
    <t xml:space="preserve">Руководитель программы: </t>
  </si>
  <si>
    <t>Должностное лицо  ответственное за составление формы: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</si>
  <si>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</si>
  <si>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t>Итого по подпрограмме 3</t>
  </si>
  <si>
    <t>Рабикова З.Р.</t>
  </si>
  <si>
    <t>Черных Т.Т.</t>
  </si>
  <si>
    <t>1.1.1</t>
  </si>
  <si>
    <t>1.1.2</t>
  </si>
  <si>
    <t>1.1.3</t>
  </si>
  <si>
    <t>1.1.4</t>
  </si>
  <si>
    <t>2.1.1</t>
  </si>
  <si>
    <t>3.3.1</t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</si>
  <si>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</si>
  <si>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</si>
  <si>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</si>
  <si>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</si>
  <si>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</si>
  <si>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 xml:space="preserve">Увеличение доходов бюджета поселения на основе эффективного управления муниципальной собственностью </t>
  </si>
  <si>
    <t>3.1.</t>
  </si>
  <si>
    <t>3.2.</t>
  </si>
  <si>
    <t>Минимизация ущерба при наступлении неблагоприятных обстоятельств, сопряженных с убытками</t>
  </si>
  <si>
    <t xml:space="preserve">Реквизиты нормативного правового акта, которым утверждена программа: </t>
  </si>
  <si>
    <t>приват.</t>
  </si>
  <si>
    <t>аренда</t>
  </si>
  <si>
    <t>баланс</t>
  </si>
  <si>
    <t>мена</t>
  </si>
  <si>
    <t>инвентар.</t>
  </si>
  <si>
    <t>эксперт.</t>
  </si>
  <si>
    <t>межеван.</t>
  </si>
  <si>
    <t>многодет.</t>
  </si>
  <si>
    <t>коммун.</t>
  </si>
  <si>
    <t>ремонт</t>
  </si>
  <si>
    <t>обслуж.</t>
  </si>
  <si>
    <t>связь</t>
  </si>
  <si>
    <t>соцнайм</t>
  </si>
  <si>
    <t>взносы</t>
  </si>
  <si>
    <t>страхование</t>
  </si>
  <si>
    <t>НДС</t>
  </si>
  <si>
    <t>Содержание, обслуживание и ремонт муниципального имущества городского поселения Новоаганск</t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</si>
  <si>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</si>
  <si>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>"Управление муниципальным имуществом городского поселения Новоаганск"</t>
  </si>
  <si>
    <t xml:space="preserve">       </t>
  </si>
  <si>
    <t xml:space="preserve">          Отчет</t>
  </si>
  <si>
    <t>о ходе реализации муниципальной программы</t>
  </si>
  <si>
    <t>тыс.руб.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</si>
  <si>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</si>
  <si>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Наименование мероприятий муниципальной программы</t>
  </si>
  <si>
    <t>Объемы финансирования всего (план) на 2019 год</t>
  </si>
  <si>
    <t>Причина отклонения плановых значений от фактических</t>
  </si>
  <si>
    <t>бюджет района</t>
  </si>
  <si>
    <t>местный бюджет</t>
  </si>
  <si>
    <t>иные источники финансирования</t>
  </si>
  <si>
    <t>всего: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</si>
  <si>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</si>
  <si>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Всего по муниципальной программе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</si>
  <si>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</si>
  <si>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</si>
  <si>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</si>
  <si>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</si>
  <si>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</si>
  <si>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</si>
  <si>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>Начальник отдела финансов</t>
  </si>
  <si>
    <t>Согласовано:</t>
  </si>
  <si>
    <t>Начальник отдела экономики</t>
  </si>
  <si>
    <t>Мальцева Л.Г.</t>
  </si>
  <si>
    <t>(Ф.И.О.)                            (подпись)</t>
  </si>
  <si>
    <t>1.2.</t>
  </si>
  <si>
    <t>Выплата возмещения собственнику за изымаемое жилое помещение</t>
  </si>
  <si>
    <t>Согласно фактическому выполнению работ в соответствии с конкурсными процедурами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</si>
  <si>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</si>
  <si>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возмещ.</t>
  </si>
  <si>
    <t>1.2</t>
  </si>
  <si>
    <t>Катя</t>
  </si>
  <si>
    <t>Я</t>
  </si>
  <si>
    <t>Итого:</t>
  </si>
  <si>
    <t>на 01.04.2020</t>
  </si>
  <si>
    <t>на 01.07.2020</t>
  </si>
  <si>
    <t>на 01.10.2020</t>
  </si>
  <si>
    <t>за 2020 год</t>
  </si>
  <si>
    <t>Произведена выплата возмещения собственнику за изымаемое жилое помещение (3 квартиры) - в I квартале.</t>
  </si>
  <si>
    <t>Оплачена кредиторская задолженность за оценку квартир в пгт. Излучинск (2 квартиры) согласно заключенному с ИП Катина Н.С. договору № 02-1/734 от 25.10.2019 в целях заключения договоров мены с гражданами-собственниками жилых помещений, признанных непригодными для проживания. В целях выплаты возмещения собственнику за изымаемое жилое помещение в доме, признанном аварийным и подлежащим сносу, произведена оплата за оценку квартир (2 квартиры) согласно заключенному с ООО "Эгида" договору № 06/01/20 от 31.01.2020 - в I квартале.</t>
  </si>
  <si>
    <r>
      <t xml:space="preserve"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Э-2А-ФЗ(Н)-6-19/0106 от 27.01.2020, с ООО "Управляющая компания "ПРОГРЕСС" МК1 от 05.03.2020, с ООО "Излучинская Управляющая компания "РАДУГА" договоров № МКД Т-12/20 от 11.03.2020, № МКД Т-12/19-1 от 27.01.2020. Оплачена кредиторская задолженность по заключенным с АО "Нижневартовская ГРЭС" договору № Э-2А-ФЗ(Н)-6-19/0050 от 28.10.2019, с АО "АМЖКУ" договорам от 16.10.2019 №№ Ю-117/19, Ю-114/19, от 01.07.2019 № Ю-090/1/19, с ООО "Чистый двор" договору от 19.12.2019 № 57, с ООО "Управляющая компания "ПРОГРЕСС" МК10 от 16.10.2019. Оплачена кредиторская задолженность: за текущий ремонт муниципальной квартиры согласно заключенному с ИП Барзукаев Р.Р. договору № 74 от 20.12.2019; за замену тепловых счетчиков согласно заключенному с ИП Сулейманов А.А. договору № 72 от 01.12.2019. </t>
    </r>
    <r>
      <rPr>
        <sz val="10"/>
        <rFont val="Times New Roman"/>
        <family val="1"/>
        <charset val="204"/>
      </rPr>
  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 квартале.</t>
    </r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</si>
  <si>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Оплачена кредиторская задолженность за услуги по обращению с ТКО по заключенному с АО "ЮГРА-ЭКОЛОГИЯ" договору от 01.07.2019 № ЮЭ01КОРА00000080.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Произведена оплата: за текущий ремонт полов в здании администрации (ул. Мелик-Карамова, д. 16) согласно МК1 от 05.02.2020 с ИП Ивановым И.В.; за приобретение порога, экрана батареи (подотчет Королева С.В.). Оплачена кредиторская задолженность по заключенным с ПАО "Мобильные ТелеСистемы" договорам от 01.01.2019 № 138/Р/1003, от 21.01.2019 № 138/Р/1007, от 28.01.2019 № 138/Р. Услуги связи оказывались согласно договоров с ПАО "Мобильные ТелеСистемы" от 01.01.2020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</si>
  <si>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услуг по страхованию муниципального имущества в 2020 году согласно заключенному со Страховым акционерным обществом ЭРГО МК 1244 от 19.12.2019 - в I квартале. </t>
  </si>
  <si>
    <t>Согласно заключенному с ООО "АЛЬФА-ОЦЕНКА" МК1939 от 15.01.2020 проведена оценка рыночной стоимости объектов: в целях сдачи в аренду (здание администрации ул. Мелик-Карамова, д. 16, пгт. Новоаганск; административное здание ул. Транспортная, д. 12, пгт. Новоаганск; здание БОК ул. Центральная, д. 1, пгт. Новоаганск; 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квартир: в пгт. Излучинск (30 квартир), в пгт. Новоаганск (14 квартир) - во II квартале.</t>
  </si>
  <si>
    <t xml:space="preserve">Произведена оплата коммунальных услуг (отпуск питьевой воды из центральной системы водоснабжения,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                                                </t>
  </si>
  <si>
    <t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Т-12-ФЗ(Н)-6-20/0016 от 03.04.2020, с ООО "Управляющая компания "ПРОГРЕСС" МК1 от 05.03.2020 с дополнительными соглашениями № 2 от 14.04.2020, № 3 от 17.04.2020, с ООО "Излучинская Управляющая компания "РАДУГА" договоров № МКД Т-12/20 от 08.04.2020, № МКД Т-12/20 от 25.05.2020, № МКД Т-12/20 от 01.06.2020, № МКД Т-15/20 от 05.06.2020, с АО "АМЖКУ" договоров № 33 от 08.04.2020 с дополнительным соглашением № 1 от 12.05.2020, № 49 от 20.03.2020, с ООО "Чистый двор" договора № 39 от 11.03.2020. Произведена оплата подотчета (Королева С.В.) за приобретение счетчика водопотребления.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10.01.2020 - во II квартале.</t>
  </si>
  <si>
    <t xml:space="preserve">В целях сдачи в аренду проведена оценка рыночной стоимости объектов: согласно заключенному с ООО "ЗСК-Центр" договору № 10/20 от 10.09.2020 52 объекта инженерных сетей, 3 здания и 28 объектов движимого имущества; согласно заключенному с ООО "АЛЬФА-ОЦЕНКА" МК1939 от 15.01.20 - 1 объект (СДК ул. Центральная, д. 21, с.Варьёган; в целях заключения договоров мены с гражданами-собственниками жилых помещений, признанных непригодными для проживания, произведена оплата за оценку квартиры в пгт. Новоаганск (ул. Мелик-Карамова, д. 1, кв. 10). Произведена оплата за выполнение работ по технической инвентаризации: технический план на изменение технических характеристик автомобильной дороги по ул. Новой - договор № 2/20НК от 20.04.2020 с ООО "Новый кадастр"; изготовление 3 актов ликвидации жилых домов в пгт. Новоаганск - МК7 от 10.0.32020 с ООО "Новый кадастр"; комплексное обследование многоквартирного жилого дома ул. Новая, д. 11 (экспертиза) - договор № 117 от 10.09.2020 с ООО "СтройПроект" - в III квартале.   </t>
  </si>
  <si>
    <t>Выполнены кадастровые работы согласно заключенного с МБУ Нижневартовского района "Управление имущественными и земельными ресурсами" договора № 7/20 от 19.02.2020 (проведено межевание 6 участков, в том числе одного из них - объединение двух участков) - в III квартале.</t>
  </si>
  <si>
    <r>
      <t xml:space="preserve">Произведена оплата коммунальных услуг (уборка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50 от 08.11.2019; с АО "ЮТЭК" договора № 0018/ЖД-2020 от 28.07.2020;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Произведена оплата за гидропневматическую промывку системы отопления на объектах муниципальной собственности согласно заключенному с АО "АМЖКУ" МК13 от 29.07.2020.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</si>
  <si>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Произведена оплата коммунальных услуг (теплоснабжение, транспортировка и вывоз ЖКО,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"АМЖКУ" договоров № 33 от 08.04.2020 с дополнительным соглашением № 1 от 12.05.2020, № 49 от 20.03.2020, № 49/2 от 15.08.2020; с ООО "Управляющая компания "ПРОГРЕСС" МК1 от 05.03.2020, МК2 от 01.07.2020; с ООО "Излучинская Управляющая компания "РАДУГА" договоров № МКД Т-12/20 от 25.06.2020, № МКД Т-15/20 от 25.06.2020, № МКД Т-12/20 от 23.07.2020, № МКД Т-15/20 от 23.07.2020, № МКД Т-15/20 от 10.09.2020; с АО "Нижневартовская ГРЭС" договора № Т-12-ФЗ(Н)-6-20/0016 от 03.04.2020; с АО "ЮТЭК" договора № 0018/ЖД-2020 от 28.07.2020. Произведена оплата за косметический ремонт муниципальной квартиры (ул. Транспортная, д.26, кв. 50) согласно заключенному с ИП Дорошенко Виталий Петрович договору №102 от 19.06.2020; за замену тепловых счетчиков в муниципальных квартирах (4 объекта) - договор № 92 от 01.09.2020 с ИП Сулейманов Артур Асхатович. Оплата </t>
    </r>
    <r>
      <rPr>
        <sz val="10"/>
        <rFont val="Times New Roman"/>
        <family val="1"/>
        <charset val="204"/>
      </rPr>
      <t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III квартале.</t>
    </r>
  </si>
  <si>
    <r>
      <t xml:space="preserve">           на 31 декабря </t>
    </r>
    <r>
      <rPr>
        <sz val="12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</si>
  <si>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30.10.2020 № 393)</t>
  </si>
  <si>
    <t xml:space="preserve">Согласно заключенному с ООО "АЛЬФА-ОЦЕНКА" МК1939 от 15.01.2020 проведена оценка рыночной стоимости объектов: в целях приватизации муниципального имущества (автомобиль ГАЗ-3102, машина швейная с электроприводом "Джакома"), в целях сдачи в аренду (помещение 1002 ул. Энтузиастов, 1а, пгт. Новоаганск), в целях постановки на баланс (2 квартиры в пгт. Новоаганск - ул. Мелик-Карамова, д. 7, кв. 1, ул. Лесная, д. 1, кв. 1),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 (1 квартира в пгт. Излучинск - ул. Таёжная, д. 15, кв. 58). Согласно заключенному с ООО "Центр экономического содействия" МК16 от 19.10.2020 проведена оценка рыночной стоимости объектов: в целях сдачи в аренду (административное здание ул. Транспортная, д. 12, пгт. Новоаганск; стоянка на 3 единицы транспорта с теплым павильоном для 20 пассажиров ул. Транспортная, д. 12а, пгт. Новоаганск; здание электроцеха ул. Центральная, д. 104, пгт. Новоаганск),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 в пгт. Новоаганск (19 квартир по ул. Транспортной, д. 7). Произведена оплата за выполнение работ по технической инвентаризации: акт обследования подъездной автомобильной дороги к жилым домам по ул. Новой - договор № 68 от 23.09.2020 с ООО "Новый кадастр"; изготовление 10 актов ликвидации жилых домов в пгт. Новоаганск - МК7 от 10.03.2020 с ООО "Новый кадастр" - в IV квартале.   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</si>
  <si>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50 от 08.11.2019, МК 44 от 25.11.2019, МК 46 от 25.11. 2019, договоров № 49 от 08.11.2019, № 48 от 25.11.2019; с АО "ЮТЭК" МК0018-2020 от 20.12.2019;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Произведена оплата за выполнение работ по текущему ремонту объектов администрации согласно заключенному с ИП Воробьев Д.М. договору №1 от 16.10.2020.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</si>
  <si>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и вывоз ЖКО,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"АМЖКУ" договоров № 52 от 06.08.2020, № 49/2 от 15.08.2020, № 53 от 10.09.2020, № 54 от 18.09.2020; с ООО "Управляющая компания "ПРОГРЕСС" МК1 от 05.03.2020; с ООО "Излучинская Управляющая компания "РАДУГА" договоров № МКД Т-15/20 от 05.10.2020, № МКД Т-15/20 от 17.11.2020, № МКД Т-15/20 от 21.12.2020; с АО "ЮТЭК" договора № 0018/ЖД-2020 от 28.07.2020. Оплата </t>
    </r>
    <r>
      <rPr>
        <sz val="10"/>
        <rFont val="Times New Roman"/>
        <family val="1"/>
        <charset val="204"/>
      </rPr>
      <t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10.01.2020, дополнительного соглашения № 23 от 18.12.2020</t>
    </r>
    <r>
      <rPr>
        <sz val="10"/>
        <color indexed="8"/>
        <rFont val="Times New Roman"/>
        <family val="1"/>
        <charset val="204"/>
      </rPr>
      <t xml:space="preserve"> - в IV квартале.</t>
    </r>
  </si>
  <si>
    <r>
      <t xml:space="preserve">           на 31 марта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</si>
  <si>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17.03.2021 № 76)</t>
  </si>
  <si>
    <t>на 01.04.2021</t>
  </si>
  <si>
    <t>на 01.07.2021</t>
  </si>
  <si>
    <t>на 01.10.2021</t>
  </si>
  <si>
    <t>за 2021 год</t>
  </si>
  <si>
    <t>Проведена оценка рыночной стоимости объектов согласно заключенным с ООО "ЭГИДА" договорам: от 15.01.2021 № 02/01/21 в целях сдачи в аренду (административное здание ул. Транспортная, д. 12, пгт. Новоаганск; здание БОК ул. Центральная, д. 1, пгт. Новоаганск); от 22.12.2020 № 33/12/20, от 14.01.2021 № 01/02/21, от 27.01.2021 № 05/01/21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 в пгт. Новоаганск (20 квартир) - в I квартале.</t>
  </si>
  <si>
    <t>Произведена выплата возмещения собственнику за изымаемое жилое помещение (1 квартира) - в I квартале.</t>
  </si>
  <si>
    <t>Выполнены кадастровые работы согласно заключенного с МБУ Нижневартовского района "Управление имущественными и земельными ресурсами" договора № 9/21 от 15.03.2021 (проведено межевание 1 участка - парк по ул. Техснаб) - в I квартале.</t>
  </si>
  <si>
    <t xml:space="preserve">Произведена оплата услуг по страхованию муниципального имущества в 2021 году согласно заключенному с АО "ГСК "Югория" МК870 от 16.11.2020 - в I квартале. </t>
  </si>
  <si>
    <t xml:space="preserve">В запланированных объёмах финансирования по данному мероприятию не учтена дополнительно выделенная сумма в размере 440 тыс. руб. 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</si>
  <si>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257 от 22.12.2020 с дополнительным соглашением от 09.03.2021 б/н, МК 259 от 22.12.2020 с дополнительным соглашением от 09.03.2021 б/н, МК 261 от 22.12.2020 с допорлнительным соглашением от 09.03.2021 б/н, договоров № 262 от 25.12.2020 с дополнительным соглашением от 09.03.2021 № 1, № 263 от 25.12.2020 (также произведена оплата по МК 44 от 25.11.2019 и МК 46 от 25.11.2019, договоров № 49 от 08.11.2019, № 48 от 25.11.2019; с АО "ЮТЭК" МК0018-2021 от 21.12.2020 с дополнительным соглашением №3 от 03.03.2021 (также произведена оплата за декабрь 2020 года по МК0018-2020 от 20.12.2019; с АО "ЮГРА-ЭКОЛОГИЯ" договора от 05.02.2021 № ЮЭ01КОРА00000483 с дополнительным соглашением от 09.03.2021 б/н (также произведена оплата за ноябрь и декабрь 2020 года по договору от 27.01.2020 № ЮЭ01КОРА00000266).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за декабрь 2020 года согласно договоров с ПАО "Мобильные ТелеСистемы" от 01.01.2020 №№ 138/Р, 138/Р/1003, 138/Р/1007. Услуги связи оказывались согласно договоров с ПАО "Мобильные ТелеСистемы" от 01.01.2021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</si>
  <si>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ЖКО, содержание и текущий ремонт общего имущества, электроснабжение) за жилые помещения, являющиеся объектами муниципальной собственности, в рамках заключенных с АО "АМЖКУ" договоров № 1/Т от 25.01.2021, № 1/Ж от 01.01.2021; с ООО "Управляющая компания "ПРОГРЕСС" договоров № 1/У от 12.02.2021, № 2 от 23.03.2021; с АО "ЮТЭК" договора № 0018/ЖД-2020 от 28.07.2020 (произведена оплата за декабрь 2020 года).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 квартале.</t>
    </r>
  </si>
  <si>
    <t>Объемы финансирования всего (план) на 2021 год</t>
  </si>
  <si>
    <r>
      <t xml:space="preserve">           на 30 июня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</si>
  <si>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21.06.2021 № 223)</t>
  </si>
  <si>
    <r>
      <t xml:space="preserve">Задача 4: </t>
    </r>
    <r>
      <rPr>
        <sz val="10"/>
        <color indexed="8"/>
        <rFont val="Times New Roman"/>
        <family val="1"/>
        <charset val="204"/>
      </rPr>
      <t>"Осуществление градостроительной деятельности"</t>
    </r>
  </si>
  <si>
    <t>4.1.</t>
  </si>
  <si>
    <r>
      <t xml:space="preserve">Наименование подпрограммы 4: </t>
    </r>
    <r>
      <rPr>
        <sz val="10"/>
        <color indexed="8"/>
        <rFont val="Times New Roman"/>
        <family val="1"/>
        <charset val="204"/>
      </rPr>
      <t>"Реализация полномочий в области градостроительной деятельности, строительства и жилищных отношений"</t>
    </r>
  </si>
  <si>
    <t xml:space="preserve">Мероприятия по градостроительной деятельности </t>
  </si>
  <si>
    <t>Итого по подпрограмме 4</t>
  </si>
  <si>
    <t>Проведена оценка рыночной стоимости объектов согласно заключенного с ООО "Центр экономического содействия" МК3 от 29.03.2021  в целях сдачи в аренду (здание администрации ул. Мелик-Карамова, д. 16, пгт. Новоаганск; спасательный пост пляжная зона оз. Магылор; здание СДК ул. Центральная, д. 21, с. Варьёган); в целях постановки на баланс (14 объектов инженерных сетей и сетей связи); в целях заключения договоров мены с гражданами-собственниками жилых помещений, признанных непригодными для проживания, произведена оценка квартир в пгт. Излучинск (2 квартиры по ул. Таежной, д. 12); в целях выплаты возмещения собственнику за изымаемое жилое помещение произведена оценка квартир в пгт. Новоаганск (3 квартиры по ул. Новой, д. 11). Произведена оплата за копию техпаспорта на сооружение (берегоукрепление р. Аган в с. Варьёган) согласно заключенного с АО "Ростехинвентаризация - Федеральное БТИ" договора от 20.04.2021 № 21-8604-Д\0076. Произведена оплата за комплексное обследование жилого помещения с выдачей заключения (ул. Первомайская, д. 1, кв. 2, пгт. Новоаганск) согласно заключенного с ООО "СтройПроект" договора от 27.05.2021 № 22 - во II квартале.</t>
  </si>
  <si>
    <t>Произведена выплата возмещения собственнику за изымаемое жилое помещение (1 квартира) - во II квартале.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</si>
  <si>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257 от 22.12.2020 с дополнительным соглашением от 09.03.2021 б/н, МК 259 от 22.12.2020 с дополнительным соглашением от 09.03.2021 б/н, МК 261 от 22.12.2020 с дополнительным соглашением от 09.03.2021 б/н, договоров № 262 от 25.12.2020 с дополнительным соглашением от 09.03.2021 № 1, № 263 от 25.12.2020 (также произведена оплата по МК 44 от 25.11.2019 и МК 46 от 25.11.2019, договоров № 49 от 08.11.2019, № 48 от 25.11.2019; с АО "ЮТЭК" МК0018-2021 от 21.12.2020 с дополнительным соглашением №3 от 03.03.2021 (также произведена оплата за декабрь 2020 года по МК0018-2020 от 20.12.2019; с АО "ЮГРА-ЭКОЛОГИЯ" договора от 05.02.2021 № ЮЭ01КОРА00000483 с дополнительным соглашением от 09.03.2021 б/н (также произведена оплата за ноябрь и декабрь 2020 года по договору от 27.01.2020 № ЮЭ01КОРА00000266).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за декабрь 2020 года согласно договоров с ПАО "Мобильные ТелеСистемы" от 01.01.2020 №№ 138/Р, 138/Р/1003, 138/Р/1007. Услуги связи оказывались согласно договоров с ПАО "Мобильные ТелеСистемы" от 01.01.2021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</si>
  <si>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259 от 22.12.2020, МК 261 от 22.12.2020,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очистку и вывоз снега согласно заключенного с ИП Ханенко Сергей Ярославович договора № 10 от 26.03.2021.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</si>
  <si>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ЖКО,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договоров № 1/Т от 25.01.2021, № 2/Т от 21.05.2021, № 1/ЖКО от 01.01.2021; с ООО "Управляющая компания "ПРОГРЕСС" договоров № 1/У от 12.02.2021. Произведена оплата за приобретение счетчиков учета воды (5 шт.) согласно заключенного с ИП Шишига Геннадий Николаевич договора № 7 от 14.04.2021 и за установку прибора учёта холодной воды (ул. Мира, д. 11, кв. 7, пгт. Новоаганск) согласно заключенного с АО "АМЖКУ" договора № Ю-056/21 от 27.04.2021.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во II квартале.</t>
    </r>
  </si>
  <si>
    <t>Югорский фонд</t>
  </si>
  <si>
    <t>АМЖКУ</t>
  </si>
  <si>
    <t>Прогресс</t>
  </si>
  <si>
    <t>3 квартал</t>
  </si>
  <si>
    <t>2 квартал</t>
  </si>
  <si>
    <t>Произведена выплата возмещения собственнику за изымаемое жилое помещение (1 квартира) - в III квартале.</t>
  </si>
  <si>
    <t xml:space="preserve">федеральный бюджет </t>
  </si>
  <si>
    <r>
      <t xml:space="preserve">           на 30 сентября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</si>
  <si>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21.09.2021 № 323)</t>
  </si>
  <si>
    <t>было во 2 квартале</t>
  </si>
  <si>
    <t>Проведена оценка рыночной стоимости объектов согласно заключенного с ООО "Центр экономического содействия" МК3 от 29.03.2021 в целях сдачи в аренду (здание администрации ул. Мелик-Карамова, д. 16, пгт. Новоаганск; спасательный пост пляжная зона оз. Магылор; здание СДК ул. Центральная, д. 21, с. Варьёган); в целях постановки на баланс (14 объектов инженерных сетей и сетей связи); в целях заключения договоров мены с гражданами-собственниками жилых помещений, признанных непригодными для проживания, произведена оценка квартир в пгт. Излучинск (2 квартиры по ул. Таежной, д. 12); в целях выплаты возмещения собственнику за изымаемое жилое помещение произведена оценка квартир в пгт. Новоаганск (3 квартиры по ул. Новой, д. 11). Произведена оплата за копию техпаспорта на сооружение (берегоукрепление р. Аган в с. Варьёган) согласно заключенного с АО "Ростехинвентаризация - Федеральное БТИ" договора от 20.04.2021 № 21-8604-Д\0076. Произведена оплата за комплексное обследование жилого помещения с выдачей заключения (ул. Первомайская, д. 1, кв. 2, пгт. Новоаганск) согласно заключенного с ООО "СтройПроект" договора от 27.05.2021 № 22 - во II квартале.</t>
  </si>
  <si>
    <t>В целях постановки на баланс проведена оценка рыночной стоимости двух квартир согласно заключенного с ООО "Центр экономического содействия" МК3 от 29.03.2021. Произведена оплата за кадастровые работы согласно заключенного с ООО "Городской кадастр" договора от 09.04.2021 № 011ГК в целях постановки на бесхоз (сети 4 объекта). - в III квартале.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</si>
  <si>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259 от 22.12.2020, МК 261 от 22.12.2020,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</si>
  <si>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(транспортировка ЖКО,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договора № 2/ЖКО от 01.07.2021; с ООО "Управляющая компания "ПРОГРЕСС" МК1/У от 12.02.2021 и МК1 от 05.03.2020; с ООО УК "Радуга" договоров № МКД Т-12/21/5 от 08.07.2021, № МКД Т-12/21/6 от 18.08.2021, № МКД Т-12/21/7 от 20.08.2021. Произведена оплата за выполнение работ: по замене системы водоотведения (ул. Айваседа Мэру, д. 24, с. Варьёган) согласно заключенного с ИП Чорнокульский Олег Григорьевич договора № 43 от 11.08.2021; по переустройству пандуса (ул. Центральная, д. 34, кв. 2, с. Варьёган) согласно заключенного с ИП Иванов Игорь Васильевич договора № 46 от 24.08.2021; по замене теплосчётчиков (20 объектов - 19 в с. Варьёган и 1 в пгт. Новоаганск) согласно заключенного с ИП Сулейманов Артур Асхатович договора № 50 от 23.07.2021; за замену входной двери (ул. Геологов, д. 15, кв. 9, пгт. Новоаганск) согласно заключенного с ИП Эсауленко Александр Николаевич договора № 27 от 04.06.2021.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III квартале.</t>
    </r>
  </si>
  <si>
    <t>возмещение</t>
  </si>
  <si>
    <t>охрана</t>
  </si>
  <si>
    <t>4.1</t>
  </si>
  <si>
    <t xml:space="preserve">градостроительная деятельность 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</si>
  <si>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10.01.2022 № 2)</t>
  </si>
  <si>
    <t>Произведена выплата возмещения собственнику за изымаемое жилое помещение (3 квартиры) - в IV квартале.</t>
  </si>
  <si>
    <r>
      <t xml:space="preserve">           на 30 декабря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</si>
  <si>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В целях постановки на баланс проведена оценка рыночной стоимости двух квартир согласно заключенного с ООО "Центр экономического содействия" МК3 от 29.03.2021. Произведена оплата за кадастровые работы согласно заключенного с ООО "Городской кадастр" договора от 09.04.2021 № 011ГК в целях постановки на бесхоз (сети 4 объекта) - в III квартале.</t>
  </si>
  <si>
    <t>Проведена оценка рыночной стоимости объектов согласно заключенного с ООО "Центр экономического содействия" МК3 от 29.03.2021 в целях сдачи в аренду (нежилое помещение 1002, ул. Энтузиастов, д. 1, пгт. Новоаганск; административное здание ул. Транспортная, д. 12, пгт. Новоаганск; здание БОК ул. Центральная, д. 1, пгт. Новоаганск; здание электроцеха ул. Центральная, д. 104, пгт. Новоаганск); в целях приватизации (нежилое помещение 1002, ул. 70 лет Октября, д. 18, пгт. Новоаганск); в целях выплаты возмещения собственнику за изымаемое жилое помещение произведена оценка квартир в пгт. Новоаганск (3 квартиры по ул. Новой, д. 11). В целях постановки на баланс проведена оценка 8 рекламных щитов согласно заключенного с ООО "Эгида" договора от 05.08.2021 № 34/08/21. Произведена оплата за техническую инвентаризацию объектов муниципального имущества (акты ликвидации 7 жилых домов) согласно заключенного с ООО "Геоплан" МК4 от 28.07.2021 - в IV квартале.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</si>
  <si>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тепловая энергия, электроосвещение, услуги по обращению с ТКО) за нежилые объекты муниципальной собственности в рамках заключенных с АО "АМЖКУ" МК 257 от 22.12.2020 с доп.соглашением б/н от 27.10.2021, МК 259 от 22.12.2020 с доп.соглашением б/н от 27.10.2021, МК 261 от 22.12.2020 с доп.соглашением б/н от 27.10.2021,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согласно заключенного с ООО "Т2 Мобайл" договора от 19.07.2021 № 61953604. Произведена оплата за метрологическую поверку приборов учёта на объектах администрации (6 объектов) согласно заключенного с ООО "ПромБлок-Плюс" договора от 01.09.2021 № 47. Произведена оплата за обустройство пандуса и площадки тамбура в здании автостанции (ул. Транспортная, д. 12а, пгт. Новоаганск) согласно заключенного с ИП Иванов Игорь Васильевич договора от 10.09.2021 № 50. Произведена оплата за охрану объекта согласно заключенного с Радужнинским МОВО - филиалом ФГКУ УВО ВНГ России по ХМАО-Югре договора от 14.10.2021 № D3213/127/21 от 14.10.2021.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</si>
  <si>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(транспортировка ЖКО, теплоснабжение,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договоров № 2/ЖКО от 01.07.2021, № 3/ЖКО от 24.12.2021, № 3/Т от 18.10.2021, № 4/Т от 29.10.2021, № 5/Т от 25.11.2021; с ООО "Управляющая компания "ПРОГРЕСС" МК2/У от 18.10.2021, МК6 от 08.11.2021, МК7 от 25.11.2021. Произведена оплата за выполнение работ: по ремонту оснований полов (ул. Магылорская, д. 11, кв. 2, пгт. Новоаганск) согласно заключенного с ИП Эсауленко Александр Николаевич договора № 54 от 18.10.2021; по замене силового кабеля (ул. Первомайская, д. 8, кв. 3, пгт. Новоаганск) согласно заключенного с ИП Парилов Антон Аркадьевич договора № 057/2021-М от 10.12.2021.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IV квартале.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</si>
</sst>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86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0" xfId="0" applyFont="1"/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5" fillId="0" borderId="0" xfId="0" applyFont="1"/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0" fillId="0" borderId="0" xfId="0" applyFill="1"/>
    <xf numFmtId="2" fontId="0" fillId="4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 applyBorder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4" fillId="4" borderId="0" xfId="0" applyFont="1" applyFill="1" applyBorder="1" applyAlignment="1"/>
    <xf numFmtId="0" fontId="15" fillId="4" borderId="0" xfId="0" applyFont="1" applyFill="1"/>
    <xf numFmtId="0" fontId="0" fillId="0" borderId="0" xfId="0" applyAlignment="1">
      <alignment wrapText="1"/>
    </xf>
    <xf numFmtId="2" fontId="16" fillId="5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2" fontId="16" fillId="8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16" fillId="10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2" fontId="16" fillId="11" borderId="1" xfId="0" applyNumberFormat="1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2" fontId="16" fillId="13" borderId="1" xfId="0" applyNumberFormat="1" applyFont="1" applyFill="1" applyBorder="1"/>
    <xf numFmtId="49" fontId="1" fillId="14" borderId="3" xfId="0" applyNumberFormat="1" applyFont="1" applyFill="1" applyBorder="1" applyAlignment="1">
      <alignment horizontal="center"/>
    </xf>
    <xf numFmtId="2" fontId="16" fillId="14" borderId="1" xfId="0" applyNumberFormat="1" applyFont="1" applyFill="1" applyBorder="1" applyAlignment="1">
      <alignment horizontal="center"/>
    </xf>
    <xf numFmtId="4" fontId="10" fillId="4" borderId="1" xfId="1" applyNumberFormat="1" applyFont="1" applyFill="1" applyBorder="1" applyAlignment="1" applyProtection="1">
      <alignment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10" fillId="4" borderId="6" xfId="1" applyNumberFormat="1" applyFont="1" applyFill="1" applyBorder="1" applyAlignment="1" applyProtection="1">
      <alignment vertical="center" wrapText="1"/>
      <protection locked="0"/>
    </xf>
    <xf numFmtId="4" fontId="10" fillId="0" borderId="6" xfId="1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1" applyNumberFormat="1" applyFont="1" applyFill="1" applyBorder="1" applyAlignment="1" applyProtection="1">
      <alignment vertical="center" wrapText="1"/>
      <protection locked="0"/>
    </xf>
    <xf numFmtId="4" fontId="17" fillId="0" borderId="1" xfId="1" applyNumberFormat="1" applyFont="1" applyFill="1" applyBorder="1" applyAlignment="1" applyProtection="1">
      <alignment vertical="center" wrapText="1"/>
      <protection locked="0"/>
    </xf>
    <xf numFmtId="4" fontId="17" fillId="2" borderId="1" xfId="1" applyNumberFormat="1" applyFont="1" applyFill="1" applyBorder="1" applyAlignment="1" applyProtection="1">
      <alignment vertical="center" wrapText="1"/>
      <protection locked="0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vertical="center" wrapText="1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10" fillId="4" borderId="5" xfId="1" applyNumberFormat="1" applyFont="1" applyFill="1" applyBorder="1" applyAlignment="1" applyProtection="1">
      <alignment vertical="center" wrapText="1"/>
      <protection locked="0"/>
    </xf>
    <xf numFmtId="4" fontId="10" fillId="0" borderId="5" xfId="1" applyNumberFormat="1" applyFont="1" applyFill="1" applyBorder="1" applyAlignment="1" applyProtection="1">
      <alignment vertical="center" wrapText="1"/>
      <protection locked="0"/>
    </xf>
    <xf numFmtId="4" fontId="10" fillId="4" borderId="5" xfId="1" applyNumberFormat="1" applyFont="1" applyFill="1" applyBorder="1" applyAlignment="1" applyProtection="1">
      <alignment vertical="center" wrapText="1"/>
    </xf>
    <xf numFmtId="4" fontId="10" fillId="0" borderId="5" xfId="1" applyNumberFormat="1" applyFont="1" applyFill="1" applyBorder="1" applyAlignment="1" applyProtection="1">
      <alignment vertical="center" wrapText="1"/>
    </xf>
    <xf numFmtId="4" fontId="0" fillId="4" borderId="1" xfId="0" applyNumberFormat="1" applyFill="1" applyBorder="1"/>
    <xf numFmtId="4" fontId="0" fillId="4" borderId="0" xfId="0" applyNumberFormat="1" applyFill="1"/>
    <xf numFmtId="4" fontId="16" fillId="4" borderId="1" xfId="0" applyNumberFormat="1" applyFont="1" applyFill="1" applyBorder="1"/>
    <xf numFmtId="4" fontId="0" fillId="4" borderId="3" xfId="0" applyNumberForma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9" borderId="1" xfId="0" applyNumberFormat="1" applyFont="1" applyFill="1" applyBorder="1"/>
    <xf numFmtId="4" fontId="1" fillId="10" borderId="1" xfId="0" applyNumberFormat="1" applyFont="1" applyFill="1" applyBorder="1"/>
    <xf numFmtId="4" fontId="1" fillId="11" borderId="1" xfId="0" applyNumberFormat="1" applyFont="1" applyFill="1" applyBorder="1"/>
    <xf numFmtId="4" fontId="1" fillId="14" borderId="1" xfId="0" applyNumberFormat="1" applyFont="1" applyFill="1" applyBorder="1"/>
    <xf numFmtId="4" fontId="1" fillId="12" borderId="1" xfId="0" applyNumberFormat="1" applyFont="1" applyFill="1" applyBorder="1"/>
    <xf numFmtId="4" fontId="1" fillId="13" borderId="1" xfId="0" applyNumberFormat="1" applyFont="1" applyFill="1" applyBorder="1"/>
    <xf numFmtId="4" fontId="1" fillId="3" borderId="1" xfId="0" applyNumberFormat="1" applyFont="1" applyFill="1" applyBorder="1"/>
    <xf numFmtId="4" fontId="0" fillId="11" borderId="1" xfId="0" applyNumberFormat="1" applyFill="1" applyBorder="1" applyAlignment="1">
      <alignment horizontal="center"/>
    </xf>
    <xf numFmtId="4" fontId="0" fillId="14" borderId="3" xfId="0" applyNumberFormat="1" applyFill="1" applyBorder="1" applyAlignment="1">
      <alignment horizontal="center"/>
    </xf>
    <xf numFmtId="4" fontId="0" fillId="1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/>
    <xf numFmtId="4" fontId="0" fillId="3" borderId="0" xfId="0" applyNumberFormat="1" applyFill="1"/>
    <xf numFmtId="4" fontId="0" fillId="3" borderId="3" xfId="0" applyNumberFormat="1" applyFill="1" applyBorder="1"/>
    <xf numFmtId="4" fontId="0" fillId="0" borderId="0" xfId="0" applyNumberFormat="1"/>
    <xf numFmtId="0" fontId="18" fillId="0" borderId="0" xfId="0" applyFont="1"/>
    <xf numFmtId="0" fontId="14" fillId="0" borderId="0" xfId="0" applyFont="1"/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9" fillId="0" borderId="0" xfId="0" applyFont="1" applyBorder="1" applyAlignment="1"/>
    <xf numFmtId="0" fontId="4" fillId="4" borderId="9" xfId="0" applyFont="1" applyFill="1" applyBorder="1"/>
    <xf numFmtId="0" fontId="5" fillId="0" borderId="0" xfId="0" applyFont="1"/>
    <xf numFmtId="0" fontId="4" fillId="0" borderId="0" xfId="0" applyFont="1" applyBorder="1"/>
    <xf numFmtId="0" fontId="0" fillId="4" borderId="9" xfId="0" applyFill="1" applyBorder="1"/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0" fillId="11" borderId="4" xfId="0" applyNumberForma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4" fillId="0" borderId="9" xfId="0" applyFont="1" applyBorder="1" applyAlignment="1"/>
    <xf numFmtId="0" fontId="9" fillId="0" borderId="9" xfId="0" applyFont="1" applyBorder="1" applyAlignment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0" fillId="15" borderId="1" xfId="0" applyNumberFormat="1" applyFill="1" applyBorder="1"/>
    <xf numFmtId="4" fontId="16" fillId="15" borderId="1" xfId="0" applyNumberFormat="1" applyFont="1" applyFill="1" applyBorder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0" fillId="16" borderId="1" xfId="0" applyNumberFormat="1" applyFill="1" applyBorder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16" fillId="3" borderId="1" xfId="0" applyNumberFormat="1" applyFont="1" applyFill="1" applyBorder="1"/>
    <xf numFmtId="4" fontId="0" fillId="17" borderId="1" xfId="0" applyNumberFormat="1" applyFill="1" applyBorder="1"/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0" fillId="15" borderId="0" xfId="0" applyFill="1"/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" fontId="1" fillId="3" borderId="8" xfId="0" applyNumberFormat="1" applyFont="1" applyFill="1" applyBorder="1"/>
    <xf numFmtId="2" fontId="16" fillId="5" borderId="1" xfId="0" applyNumberFormat="1" applyFont="1" applyFill="1" applyBorder="1" applyAlignment="1">
      <alignment horizontal="center" vertical="top" wrapText="1"/>
    </xf>
    <xf numFmtId="2" fontId="16" fillId="5" borderId="0" xfId="0" applyNumberFormat="1" applyFont="1" applyFill="1" applyAlignment="1">
      <alignment horizontal="center" vertical="top" wrapText="1"/>
    </xf>
    <xf numFmtId="2" fontId="16" fillId="6" borderId="1" xfId="0" applyNumberFormat="1" applyFont="1" applyFill="1" applyBorder="1" applyAlignment="1">
      <alignment horizontal="center" vertical="top" wrapText="1"/>
    </xf>
    <xf numFmtId="2" fontId="16" fillId="7" borderId="1" xfId="0" applyNumberFormat="1" applyFont="1" applyFill="1" applyBorder="1" applyAlignment="1">
      <alignment horizontal="center" vertical="top" wrapText="1"/>
    </xf>
    <xf numFmtId="2" fontId="16" fillId="8" borderId="1" xfId="0" applyNumberFormat="1" applyFont="1" applyFill="1" applyBorder="1" applyAlignment="1">
      <alignment horizontal="center" vertical="top" wrapText="1"/>
    </xf>
    <xf numFmtId="2" fontId="16" fillId="11" borderId="1" xfId="0" applyNumberFormat="1" applyFont="1" applyFill="1" applyBorder="1" applyAlignment="1">
      <alignment horizontal="center" vertical="top" wrapText="1"/>
    </xf>
    <xf numFmtId="2" fontId="16" fillId="9" borderId="1" xfId="0" applyNumberFormat="1" applyFont="1" applyFill="1" applyBorder="1" applyAlignment="1">
      <alignment horizontal="center" vertical="top" wrapText="1"/>
    </xf>
    <xf numFmtId="2" fontId="16" fillId="10" borderId="1" xfId="0" applyNumberFormat="1" applyFont="1" applyFill="1" applyBorder="1" applyAlignment="1">
      <alignment horizontal="center" vertical="top" wrapText="1"/>
    </xf>
    <xf numFmtId="2" fontId="16" fillId="14" borderId="1" xfId="0" applyNumberFormat="1" applyFont="1" applyFill="1" applyBorder="1" applyAlignment="1">
      <alignment horizontal="center" vertical="top" wrapText="1"/>
    </xf>
    <xf numFmtId="2" fontId="16" fillId="12" borderId="1" xfId="0" applyNumberFormat="1" applyFont="1" applyFill="1" applyBorder="1" applyAlignment="1">
      <alignment horizontal="center" vertical="top" wrapText="1"/>
    </xf>
    <xf numFmtId="2" fontId="16" fillId="13" borderId="1" xfId="0" applyNumberFormat="1" applyFont="1" applyFill="1" applyBorder="1" applyAlignment="1">
      <alignment vertical="top" wrapText="1"/>
    </xf>
    <xf numFmtId="2" fontId="0" fillId="4" borderId="0" xfId="0" applyNumberFormat="1" applyFill="1" applyAlignment="1">
      <alignment vertical="top" wrapText="1"/>
    </xf>
    <xf numFmtId="0" fontId="16" fillId="11" borderId="1" xfId="0" applyNumberFormat="1" applyFont="1" applyFill="1" applyBorder="1" applyAlignment="1">
      <alignment horizontal="center" vertical="top" wrapText="1"/>
    </xf>
    <xf numFmtId="4" fontId="0" fillId="11" borderId="1" xfId="0" applyNumberFormat="1" applyFill="1" applyBorder="1"/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9" fillId="0" borderId="1" xfId="0" applyFont="1" applyBorder="1" applyAlignment="1"/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>
      <alignment horizontal="left" wrapText="1"/>
    </xf>
    <xf numFmtId="0" fontId="0" fillId="4" borderId="14" xfId="0" applyNumberFormat="1" applyFill="1" applyBorder="1" applyAlignment="1">
      <alignment horizontal="left" wrapText="1"/>
    </xf>
    <xf numFmtId="165" fontId="11" fillId="0" borderId="6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9" fillId="4" borderId="10" xfId="0" applyNumberFormat="1" applyFont="1" applyFill="1" applyBorder="1" applyAlignment="1">
      <alignment horizontal="left" vertical="center" wrapText="1"/>
    </xf>
    <xf numFmtId="0" fontId="16" fillId="4" borderId="11" xfId="0" applyFont="1" applyFill="1" applyBorder="1"/>
    <xf numFmtId="0" fontId="16" fillId="4" borderId="2" xfId="0" applyFont="1" applyFill="1" applyBorder="1"/>
    <xf numFmtId="0" fontId="1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1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9" fontId="1" fillId="12" borderId="3" xfId="0" applyNumberFormat="1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7" borderId="8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8" borderId="8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4" fontId="0" fillId="12" borderId="4" xfId="0" applyNumberFormat="1" applyFill="1" applyBorder="1" applyAlignment="1">
      <alignment horizontal="center"/>
    </xf>
    <xf numFmtId="4" fontId="0" fillId="12" borderId="8" xfId="0" applyNumberForma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9" fillId="4" borderId="11" xfId="0" applyNumberFormat="1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0" fontId="11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6" borderId="4" xfId="0" applyNumberForma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colors>
    <mruColors>
      <color rgb="FF00FFCC"/>
      <color rgb="FF9999FF"/>
      <color rgb="FFFFCC66"/>
      <color rgb="FFFF66CC"/>
      <color rgb="FFCCFF66"/>
      <color rgb="FF66CCFF"/>
      <color rgb="FFFFCCFF"/>
      <color rgb="FF66FF99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view="pageBreakPreview" zoomScale="110" zoomScaleSheetLayoutView="110" workbookViewId="0">
      <selection activeCell="L99" sqref="L99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110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2" t="s">
        <v>111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36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235" t="s">
        <v>7</v>
      </c>
      <c r="B14" s="235" t="s">
        <v>65</v>
      </c>
      <c r="C14" s="235" t="s">
        <v>8</v>
      </c>
      <c r="D14" s="236" t="s">
        <v>66</v>
      </c>
      <c r="E14" s="237"/>
      <c r="F14" s="238"/>
      <c r="G14" s="238"/>
      <c r="H14" s="238"/>
      <c r="I14" s="238"/>
      <c r="J14" s="238"/>
      <c r="K14" s="238"/>
      <c r="L14" s="238"/>
      <c r="M14" s="239" t="s">
        <v>67</v>
      </c>
    </row>
    <row r="15" spans="1:32" ht="16.5" customHeight="1" x14ac:dyDescent="0.2">
      <c r="A15" s="235"/>
      <c r="B15" s="235"/>
      <c r="C15" s="235"/>
      <c r="D15" s="236"/>
      <c r="E15" s="240" t="s">
        <v>94</v>
      </c>
      <c r="F15" s="241"/>
      <c r="G15" s="240" t="s">
        <v>95</v>
      </c>
      <c r="H15" s="241"/>
      <c r="I15" s="240" t="s">
        <v>96</v>
      </c>
      <c r="J15" s="241"/>
      <c r="K15" s="240" t="s">
        <v>97</v>
      </c>
      <c r="L15" s="241"/>
      <c r="M15" s="239"/>
    </row>
    <row r="16" spans="1:32" ht="63" customHeight="1" x14ac:dyDescent="0.2">
      <c r="A16" s="235"/>
      <c r="B16" s="235"/>
      <c r="C16" s="235"/>
      <c r="D16" s="236"/>
      <c r="E16" s="116" t="s">
        <v>10</v>
      </c>
      <c r="F16" s="116" t="s">
        <v>11</v>
      </c>
      <c r="G16" s="116" t="s">
        <v>10</v>
      </c>
      <c r="H16" s="116" t="s">
        <v>11</v>
      </c>
      <c r="I16" s="116" t="s">
        <v>10</v>
      </c>
      <c r="J16" s="116" t="s">
        <v>11</v>
      </c>
      <c r="K16" s="116" t="s">
        <v>10</v>
      </c>
      <c r="L16" s="116" t="s">
        <v>11</v>
      </c>
      <c r="M16" s="239"/>
    </row>
    <row r="17" spans="1:13" ht="12.75" customHeight="1" x14ac:dyDescent="0.2">
      <c r="A17" s="116">
        <v>1</v>
      </c>
      <c r="B17" s="116">
        <v>2</v>
      </c>
      <c r="C17" s="116">
        <v>3</v>
      </c>
      <c r="D17" s="117">
        <v>4</v>
      </c>
      <c r="E17" s="116">
        <v>5</v>
      </c>
      <c r="F17" s="116">
        <v>6</v>
      </c>
      <c r="G17" s="116">
        <v>7</v>
      </c>
      <c r="H17" s="116">
        <v>8</v>
      </c>
      <c r="I17" s="116">
        <v>9</v>
      </c>
      <c r="J17" s="116">
        <v>10</v>
      </c>
      <c r="K17" s="116">
        <v>11</v>
      </c>
      <c r="L17" s="116">
        <v>12</v>
      </c>
      <c r="M17" s="118">
        <v>13</v>
      </c>
    </row>
    <row r="18" spans="1:13" ht="12.75" customHeight="1" x14ac:dyDescent="0.2">
      <c r="A18" s="207" t="s">
        <v>21</v>
      </c>
      <c r="B18" s="208"/>
      <c r="C18" s="208"/>
      <c r="D18" s="208"/>
      <c r="E18" s="211"/>
      <c r="F18" s="211"/>
      <c r="G18" s="211"/>
      <c r="H18" s="211"/>
      <c r="I18" s="211"/>
      <c r="J18" s="211"/>
      <c r="K18" s="211"/>
      <c r="L18" s="211"/>
      <c r="M18" s="213"/>
    </row>
    <row r="19" spans="1:13" ht="12.75" customHeight="1" x14ac:dyDescent="0.2">
      <c r="A19" s="207" t="s">
        <v>32</v>
      </c>
      <c r="B19" s="208"/>
      <c r="C19" s="208"/>
      <c r="D19" s="208"/>
      <c r="E19" s="211"/>
      <c r="F19" s="211"/>
      <c r="G19" s="211"/>
      <c r="H19" s="211"/>
      <c r="I19" s="211"/>
      <c r="J19" s="211"/>
      <c r="K19" s="211"/>
      <c r="L19" s="211"/>
      <c r="M19" s="213"/>
    </row>
    <row r="20" spans="1:13" ht="12.75" customHeight="1" x14ac:dyDescent="0.2">
      <c r="A20" s="207" t="s">
        <v>31</v>
      </c>
      <c r="B20" s="208"/>
      <c r="C20" s="208"/>
      <c r="D20" s="208"/>
      <c r="E20" s="211"/>
      <c r="F20" s="211"/>
      <c r="G20" s="211"/>
      <c r="H20" s="211"/>
      <c r="I20" s="211"/>
      <c r="J20" s="211"/>
      <c r="K20" s="211"/>
      <c r="L20" s="211"/>
      <c r="M20" s="213"/>
    </row>
    <row r="21" spans="1:13" ht="12.75" customHeight="1" x14ac:dyDescent="0.2">
      <c r="A21" s="214" t="s">
        <v>12</v>
      </c>
      <c r="B21" s="226" t="s">
        <v>36</v>
      </c>
      <c r="C21" s="100" t="s">
        <v>71</v>
      </c>
      <c r="D21" s="51">
        <f t="shared" ref="D21:L21" si="0">D22+D23+D24+D25+D26</f>
        <v>507.4</v>
      </c>
      <c r="E21" s="52">
        <f t="shared" si="0"/>
        <v>10</v>
      </c>
      <c r="F21" s="52">
        <f t="shared" si="0"/>
        <v>1.9708316909735908</v>
      </c>
      <c r="G21" s="52">
        <f t="shared" si="0"/>
        <v>71.5</v>
      </c>
      <c r="H21" s="52">
        <f t="shared" si="0"/>
        <v>14.091446590461176</v>
      </c>
      <c r="I21" s="52">
        <f t="shared" si="0"/>
        <v>256</v>
      </c>
      <c r="J21" s="52">
        <f t="shared" si="0"/>
        <v>50.453291288923928</v>
      </c>
      <c r="K21" s="52">
        <f t="shared" si="0"/>
        <v>322.41311999999999</v>
      </c>
      <c r="L21" s="52">
        <f t="shared" si="0"/>
        <v>63.542199448167125</v>
      </c>
      <c r="M21" s="197" t="s">
        <v>87</v>
      </c>
    </row>
    <row r="22" spans="1:13" ht="25.5" x14ac:dyDescent="0.2">
      <c r="A22" s="185"/>
      <c r="B22" s="22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217"/>
    </row>
    <row r="23" spans="1:13" ht="38.25" x14ac:dyDescent="0.2">
      <c r="A23" s="185"/>
      <c r="B23" s="22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217"/>
    </row>
    <row r="24" spans="1:13" ht="13.5" customHeight="1" x14ac:dyDescent="0.2">
      <c r="A24" s="185"/>
      <c r="B24" s="227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217"/>
    </row>
    <row r="25" spans="1:13" ht="13.5" customHeight="1" x14ac:dyDescent="0.2">
      <c r="A25" s="185"/>
      <c r="B25" s="227"/>
      <c r="C25" s="13" t="s">
        <v>69</v>
      </c>
      <c r="D25" s="51">
        <v>507.4</v>
      </c>
      <c r="E25" s="51">
        <v>10</v>
      </c>
      <c r="F25" s="51">
        <f>E25/D25*100</f>
        <v>1.9708316909735908</v>
      </c>
      <c r="G25" s="51">
        <f>E25+61.5</f>
        <v>71.5</v>
      </c>
      <c r="H25" s="51">
        <f>G25/D25*100</f>
        <v>14.091446590461176</v>
      </c>
      <c r="I25" s="51">
        <f>G25+184.5</f>
        <v>256</v>
      </c>
      <c r="J25" s="51">
        <f>I25/D25*100</f>
        <v>50.453291288923928</v>
      </c>
      <c r="K25" s="51">
        <f>I25+66.41312</f>
        <v>322.41311999999999</v>
      </c>
      <c r="L25" s="51">
        <f>K25/D25*100</f>
        <v>63.542199448167125</v>
      </c>
      <c r="M25" s="217"/>
    </row>
    <row r="26" spans="1:13" ht="25.5" customHeight="1" x14ac:dyDescent="0.2">
      <c r="A26" s="185"/>
      <c r="B26" s="228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217"/>
    </row>
    <row r="27" spans="1:13" ht="57.75" customHeight="1" x14ac:dyDescent="0.2">
      <c r="A27" s="229" t="s">
        <v>99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1"/>
    </row>
    <row r="28" spans="1:13" ht="68.25" customHeight="1" x14ac:dyDescent="0.2">
      <c r="A28" s="229" t="s">
        <v>103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32"/>
    </row>
    <row r="29" spans="1:13" ht="94.5" customHeight="1" x14ac:dyDescent="0.2">
      <c r="A29" s="229" t="s">
        <v>106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</row>
    <row r="30" spans="1:13" ht="143.25" customHeight="1" x14ac:dyDescent="0.2">
      <c r="A30" s="229" t="s">
        <v>112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</row>
    <row r="31" spans="1:13" ht="12.75" customHeight="1" x14ac:dyDescent="0.2">
      <c r="A31" s="214" t="s">
        <v>85</v>
      </c>
      <c r="B31" s="226" t="s">
        <v>86</v>
      </c>
      <c r="C31" s="100" t="s">
        <v>71</v>
      </c>
      <c r="D31" s="51">
        <f>D32+D33+D34+D35+D36</f>
        <v>1217</v>
      </c>
      <c r="E31" s="52">
        <f>E32+E33+E34+E35+E36</f>
        <v>1217</v>
      </c>
      <c r="F31" s="52">
        <f t="shared" ref="F31:L31" si="1">F32+F33+F34+F35+F36</f>
        <v>100</v>
      </c>
      <c r="G31" s="52">
        <f>G32+G33+G34+G35+G36</f>
        <v>1217</v>
      </c>
      <c r="H31" s="52">
        <f t="shared" si="1"/>
        <v>100</v>
      </c>
      <c r="I31" s="52">
        <f>I32+I33+I34+I35+I36</f>
        <v>1217</v>
      </c>
      <c r="J31" s="52">
        <f t="shared" si="1"/>
        <v>100</v>
      </c>
      <c r="K31" s="52">
        <f>K32+K33+K34+K35+K36</f>
        <v>1217</v>
      </c>
      <c r="L31" s="52">
        <f t="shared" si="1"/>
        <v>100</v>
      </c>
      <c r="M31" s="197"/>
    </row>
    <row r="32" spans="1:13" ht="25.5" x14ac:dyDescent="0.2">
      <c r="A32" s="185"/>
      <c r="B32" s="227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9"/>
    </row>
    <row r="33" spans="1:13" ht="38.25" x14ac:dyDescent="0.2">
      <c r="A33" s="185"/>
      <c r="B33" s="227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9"/>
    </row>
    <row r="34" spans="1:13" ht="13.5" customHeight="1" x14ac:dyDescent="0.2">
      <c r="A34" s="185"/>
      <c r="B34" s="227"/>
      <c r="C34" s="15" t="s">
        <v>68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89"/>
    </row>
    <row r="35" spans="1:13" ht="13.5" customHeight="1" x14ac:dyDescent="0.2">
      <c r="A35" s="185"/>
      <c r="B35" s="227"/>
      <c r="C35" s="13" t="s">
        <v>69</v>
      </c>
      <c r="D35" s="51">
        <v>1217</v>
      </c>
      <c r="E35" s="51">
        <v>1217</v>
      </c>
      <c r="F35" s="51">
        <f>E35/D35*100</f>
        <v>100</v>
      </c>
      <c r="G35" s="51">
        <f>E35+0</f>
        <v>1217</v>
      </c>
      <c r="H35" s="51">
        <f>G35/D35*100</f>
        <v>100</v>
      </c>
      <c r="I35" s="51">
        <f>G35+0</f>
        <v>1217</v>
      </c>
      <c r="J35" s="51">
        <f>I35/D35*100</f>
        <v>100</v>
      </c>
      <c r="K35" s="51">
        <f>I35+0</f>
        <v>1217</v>
      </c>
      <c r="L35" s="51">
        <f>K35/D35*100</f>
        <v>100</v>
      </c>
      <c r="M35" s="189"/>
    </row>
    <row r="36" spans="1:13" ht="25.5" customHeight="1" x14ac:dyDescent="0.2">
      <c r="A36" s="185"/>
      <c r="B36" s="228"/>
      <c r="C36" s="14" t="s">
        <v>70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89"/>
    </row>
    <row r="37" spans="1:13" ht="13.5" customHeight="1" x14ac:dyDescent="0.2">
      <c r="A37" s="229" t="s">
        <v>98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x14ac:dyDescent="0.2">
      <c r="A38" s="165" t="s">
        <v>16</v>
      </c>
      <c r="B38" s="194"/>
      <c r="C38" s="16" t="s">
        <v>71</v>
      </c>
      <c r="D38" s="53">
        <f>D39+D40+D41+D42+D43</f>
        <v>1724.4</v>
      </c>
      <c r="E38" s="53">
        <f>E39+E40+E41+E42+E43</f>
        <v>1227</v>
      </c>
      <c r="F38" s="54">
        <f>E38/D38*100</f>
        <v>71.155184411969373</v>
      </c>
      <c r="G38" s="53">
        <f>G39+G40+G41+G42+G43</f>
        <v>1288.5</v>
      </c>
      <c r="H38" s="54">
        <f>G38/F38*100</f>
        <v>1810.830806845966</v>
      </c>
      <c r="I38" s="53">
        <f>I39+I40+I41+I42+I43</f>
        <v>1473</v>
      </c>
      <c r="J38" s="54">
        <f>I38/H38*100</f>
        <v>81.343877872588962</v>
      </c>
      <c r="K38" s="53">
        <f>K39+K40+K41+K42+K43</f>
        <v>1539.4131199999999</v>
      </c>
      <c r="L38" s="54">
        <f>K38/D38*100</f>
        <v>89.272391556483413</v>
      </c>
      <c r="M38" s="204"/>
    </row>
    <row r="39" spans="1:13" ht="25.5" x14ac:dyDescent="0.2">
      <c r="A39" s="167"/>
      <c r="B39" s="195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205"/>
    </row>
    <row r="40" spans="1:13" ht="38.25" x14ac:dyDescent="0.2">
      <c r="A40" s="167"/>
      <c r="B40" s="195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205"/>
    </row>
    <row r="41" spans="1:13" ht="13.5" customHeight="1" x14ac:dyDescent="0.2">
      <c r="A41" s="167"/>
      <c r="B41" s="195"/>
      <c r="C41" s="15" t="s">
        <v>68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205"/>
    </row>
    <row r="42" spans="1:13" ht="13.5" customHeight="1" x14ac:dyDescent="0.2">
      <c r="A42" s="167"/>
      <c r="B42" s="195"/>
      <c r="C42" s="13" t="s">
        <v>69</v>
      </c>
      <c r="D42" s="51">
        <f>D25+D35</f>
        <v>1724.4</v>
      </c>
      <c r="E42" s="61">
        <f>E25+E35</f>
        <v>1227</v>
      </c>
      <c r="F42" s="62">
        <f>E42/D42*100</f>
        <v>71.155184411969373</v>
      </c>
      <c r="G42" s="61">
        <f t="shared" ref="G42" si="2">G25+G35</f>
        <v>1288.5</v>
      </c>
      <c r="H42" s="62">
        <f t="shared" ref="H42" si="3">G42/F42*100</f>
        <v>1810.830806845966</v>
      </c>
      <c r="I42" s="61">
        <f t="shared" ref="I42" si="4">I25+I35</f>
        <v>1473</v>
      </c>
      <c r="J42" s="62">
        <f t="shared" ref="J42" si="5">I42/H42*100</f>
        <v>81.343877872588962</v>
      </c>
      <c r="K42" s="61">
        <f>K25+K35</f>
        <v>1539.4131199999999</v>
      </c>
      <c r="L42" s="62">
        <f>K42/D42*100</f>
        <v>89.272391556483413</v>
      </c>
      <c r="M42" s="205"/>
    </row>
    <row r="43" spans="1:13" ht="24.75" customHeight="1" x14ac:dyDescent="0.2">
      <c r="A43" s="169"/>
      <c r="B43" s="196"/>
      <c r="C43" s="14" t="s">
        <v>70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206"/>
    </row>
    <row r="44" spans="1:13" x14ac:dyDescent="0.2">
      <c r="A44" s="165" t="s">
        <v>72</v>
      </c>
      <c r="B44" s="166"/>
      <c r="C44" s="16" t="s">
        <v>71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204"/>
    </row>
    <row r="45" spans="1:13" ht="25.5" x14ac:dyDescent="0.2">
      <c r="A45" s="167"/>
      <c r="B45" s="168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205"/>
    </row>
    <row r="46" spans="1:13" ht="38.25" x14ac:dyDescent="0.2">
      <c r="A46" s="167"/>
      <c r="B46" s="168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205"/>
    </row>
    <row r="47" spans="1:13" ht="13.5" customHeight="1" x14ac:dyDescent="0.2">
      <c r="A47" s="167"/>
      <c r="B47" s="168"/>
      <c r="C47" s="15" t="s">
        <v>68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205"/>
    </row>
    <row r="48" spans="1:13" ht="13.5" customHeight="1" x14ac:dyDescent="0.2">
      <c r="A48" s="167"/>
      <c r="B48" s="168"/>
      <c r="C48" s="13" t="s">
        <v>69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205"/>
    </row>
    <row r="49" spans="1:13" ht="24.75" customHeight="1" x14ac:dyDescent="0.2">
      <c r="A49" s="169"/>
      <c r="B49" s="170"/>
      <c r="C49" s="14" t="s">
        <v>70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206"/>
    </row>
    <row r="50" spans="1:13" ht="12.75" customHeight="1" x14ac:dyDescent="0.2">
      <c r="A50" s="207" t="s">
        <v>33</v>
      </c>
      <c r="B50" s="208"/>
      <c r="C50" s="208"/>
      <c r="D50" s="208"/>
      <c r="E50" s="209"/>
      <c r="F50" s="209"/>
      <c r="G50" s="209"/>
      <c r="H50" s="209"/>
      <c r="I50" s="209"/>
      <c r="J50" s="209"/>
      <c r="K50" s="209"/>
      <c r="L50" s="209"/>
      <c r="M50" s="210"/>
    </row>
    <row r="51" spans="1:13" ht="24.75" customHeight="1" x14ac:dyDescent="0.2">
      <c r="A51" s="207" t="s">
        <v>35</v>
      </c>
      <c r="B51" s="208"/>
      <c r="C51" s="208"/>
      <c r="D51" s="208"/>
      <c r="E51" s="211"/>
      <c r="F51" s="211"/>
      <c r="G51" s="211"/>
      <c r="H51" s="211"/>
      <c r="I51" s="211"/>
      <c r="J51" s="211"/>
      <c r="K51" s="211"/>
      <c r="L51" s="212"/>
      <c r="M51" s="213"/>
    </row>
    <row r="52" spans="1:13" ht="12.75" customHeight="1" x14ac:dyDescent="0.2">
      <c r="A52" s="214" t="s">
        <v>17</v>
      </c>
      <c r="B52" s="215" t="s">
        <v>88</v>
      </c>
      <c r="C52" s="16" t="s">
        <v>71</v>
      </c>
      <c r="D52" s="51">
        <f t="shared" ref="D52:L52" si="6">D53+D54+D55+D56+D57</f>
        <v>160.19999999999999</v>
      </c>
      <c r="E52" s="52">
        <f t="shared" si="6"/>
        <v>0</v>
      </c>
      <c r="F52" s="52">
        <f t="shared" si="6"/>
        <v>0</v>
      </c>
      <c r="G52" s="52">
        <f t="shared" si="6"/>
        <v>0</v>
      </c>
      <c r="H52" s="52">
        <f t="shared" si="6"/>
        <v>0</v>
      </c>
      <c r="I52" s="52">
        <f t="shared" si="6"/>
        <v>160.173</v>
      </c>
      <c r="J52" s="52">
        <f t="shared" si="6"/>
        <v>99.983146067415746</v>
      </c>
      <c r="K52" s="52">
        <f t="shared" si="6"/>
        <v>160.173</v>
      </c>
      <c r="L52" s="52">
        <f t="shared" si="6"/>
        <v>99.983146067415746</v>
      </c>
      <c r="M52" s="197"/>
    </row>
    <row r="53" spans="1:13" ht="25.5" x14ac:dyDescent="0.2">
      <c r="A53" s="185"/>
      <c r="B53" s="188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217"/>
    </row>
    <row r="54" spans="1:13" ht="38.25" x14ac:dyDescent="0.2">
      <c r="A54" s="185"/>
      <c r="B54" s="188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217"/>
    </row>
    <row r="55" spans="1:13" ht="12.75" customHeight="1" x14ac:dyDescent="0.2">
      <c r="A55" s="185"/>
      <c r="B55" s="188"/>
      <c r="C55" s="15" t="s">
        <v>68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217"/>
    </row>
    <row r="56" spans="1:13" x14ac:dyDescent="0.2">
      <c r="A56" s="185"/>
      <c r="B56" s="188"/>
      <c r="C56" s="13" t="s">
        <v>69</v>
      </c>
      <c r="D56" s="51">
        <v>160.19999999999999</v>
      </c>
      <c r="E56" s="52">
        <v>0</v>
      </c>
      <c r="F56" s="65">
        <f>E56/D56*100</f>
        <v>0</v>
      </c>
      <c r="G56" s="52">
        <f>E56+0</f>
        <v>0</v>
      </c>
      <c r="H56" s="65">
        <f>G56/D56*100</f>
        <v>0</v>
      </c>
      <c r="I56" s="52">
        <f>160.173</f>
        <v>160.173</v>
      </c>
      <c r="J56" s="65">
        <f>I56/D56*100</f>
        <v>99.983146067415746</v>
      </c>
      <c r="K56" s="66">
        <f>I56+0</f>
        <v>160.173</v>
      </c>
      <c r="L56" s="67">
        <f>K56/D56*100</f>
        <v>99.983146067415746</v>
      </c>
      <c r="M56" s="217"/>
    </row>
    <row r="57" spans="1:13" ht="25.5" customHeight="1" x14ac:dyDescent="0.2">
      <c r="A57" s="186"/>
      <c r="B57" s="216"/>
      <c r="C57" s="14" t="s">
        <v>70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217"/>
    </row>
    <row r="58" spans="1:13" ht="31.5" customHeight="1" x14ac:dyDescent="0.2">
      <c r="A58" s="198" t="s">
        <v>107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200"/>
    </row>
    <row r="59" spans="1:13" x14ac:dyDescent="0.2">
      <c r="A59" s="165" t="s">
        <v>18</v>
      </c>
      <c r="B59" s="194"/>
      <c r="C59" s="16" t="s">
        <v>71</v>
      </c>
      <c r="D59" s="68">
        <f t="shared" ref="D59:L59" si="7">D60+D61+D62+D63+D64</f>
        <v>160.19999999999999</v>
      </c>
      <c r="E59" s="69">
        <f t="shared" si="7"/>
        <v>0</v>
      </c>
      <c r="F59" s="69">
        <f t="shared" si="7"/>
        <v>0</v>
      </c>
      <c r="G59" s="69">
        <f t="shared" si="7"/>
        <v>0</v>
      </c>
      <c r="H59" s="69">
        <f t="shared" si="7"/>
        <v>0</v>
      </c>
      <c r="I59" s="69">
        <f t="shared" si="7"/>
        <v>160.173</v>
      </c>
      <c r="J59" s="69">
        <f t="shared" si="7"/>
        <v>99.983146067415746</v>
      </c>
      <c r="K59" s="69">
        <f t="shared" si="7"/>
        <v>160.173</v>
      </c>
      <c r="L59" s="69">
        <f t="shared" si="7"/>
        <v>99.983146067415746</v>
      </c>
      <c r="M59" s="171"/>
    </row>
    <row r="60" spans="1:13" ht="25.5" x14ac:dyDescent="0.2">
      <c r="A60" s="167"/>
      <c r="B60" s="195"/>
      <c r="C60" s="13" t="s">
        <v>14</v>
      </c>
      <c r="D60" s="51">
        <f>D53</f>
        <v>0</v>
      </c>
      <c r="E60" s="54"/>
      <c r="F60" s="70"/>
      <c r="G60" s="54"/>
      <c r="H60" s="70"/>
      <c r="I60" s="54"/>
      <c r="J60" s="70"/>
      <c r="K60" s="54"/>
      <c r="L60" s="70"/>
      <c r="M60" s="171"/>
    </row>
    <row r="61" spans="1:13" ht="38.25" x14ac:dyDescent="0.2">
      <c r="A61" s="167"/>
      <c r="B61" s="195"/>
      <c r="C61" s="14" t="s">
        <v>15</v>
      </c>
      <c r="D61" s="51">
        <f>D54</f>
        <v>0</v>
      </c>
      <c r="E61" s="52"/>
      <c r="F61" s="52"/>
      <c r="G61" s="52"/>
      <c r="H61" s="52"/>
      <c r="I61" s="52"/>
      <c r="J61" s="52"/>
      <c r="K61" s="52"/>
      <c r="L61" s="52"/>
      <c r="M61" s="171"/>
    </row>
    <row r="62" spans="1:13" x14ac:dyDescent="0.2">
      <c r="A62" s="167"/>
      <c r="B62" s="195"/>
      <c r="C62" s="15" t="s">
        <v>68</v>
      </c>
      <c r="D62" s="51">
        <f>D55</f>
        <v>0</v>
      </c>
      <c r="E62" s="55"/>
      <c r="F62" s="56"/>
      <c r="G62" s="55"/>
      <c r="H62" s="56"/>
      <c r="I62" s="55"/>
      <c r="J62" s="56"/>
      <c r="K62" s="55"/>
      <c r="L62" s="56"/>
      <c r="M62" s="171"/>
    </row>
    <row r="63" spans="1:13" x14ac:dyDescent="0.2">
      <c r="A63" s="167"/>
      <c r="B63" s="195"/>
      <c r="C63" s="13" t="s">
        <v>69</v>
      </c>
      <c r="D63" s="51">
        <f>D56</f>
        <v>160.19999999999999</v>
      </c>
      <c r="E63" s="65">
        <f>E56</f>
        <v>0</v>
      </c>
      <c r="F63" s="65">
        <f>E63/D63*100</f>
        <v>0</v>
      </c>
      <c r="G63" s="65">
        <f>G56</f>
        <v>0</v>
      </c>
      <c r="H63" s="65">
        <f>H56</f>
        <v>0</v>
      </c>
      <c r="I63" s="65">
        <f>I56</f>
        <v>160.173</v>
      </c>
      <c r="J63" s="65">
        <f>I63/D63*100</f>
        <v>99.983146067415746</v>
      </c>
      <c r="K63" s="65">
        <f>K56</f>
        <v>160.173</v>
      </c>
      <c r="L63" s="65">
        <f>K63/D63*100</f>
        <v>99.983146067415746</v>
      </c>
      <c r="M63" s="171"/>
    </row>
    <row r="64" spans="1:13" ht="25.5" x14ac:dyDescent="0.2">
      <c r="A64" s="169"/>
      <c r="B64" s="196"/>
      <c r="C64" s="14" t="s">
        <v>70</v>
      </c>
      <c r="D64" s="51">
        <f>D57</f>
        <v>0</v>
      </c>
      <c r="E64" s="63"/>
      <c r="F64" s="56"/>
      <c r="G64" s="63"/>
      <c r="H64" s="56"/>
      <c r="I64" s="63"/>
      <c r="J64" s="56"/>
      <c r="K64" s="63"/>
      <c r="L64" s="56"/>
      <c r="M64" s="171"/>
    </row>
    <row r="65" spans="1:13" x14ac:dyDescent="0.2">
      <c r="A65" s="165" t="s">
        <v>72</v>
      </c>
      <c r="B65" s="166"/>
      <c r="C65" s="16" t="s">
        <v>71</v>
      </c>
      <c r="D65" s="53">
        <f>D66+D67+D68+D69+D70</f>
        <v>0</v>
      </c>
      <c r="E65" s="51"/>
      <c r="F65" s="52"/>
      <c r="G65" s="51"/>
      <c r="H65" s="52"/>
      <c r="I65" s="51"/>
      <c r="J65" s="52"/>
      <c r="K65" s="51"/>
      <c r="L65" s="52"/>
      <c r="M65" s="204"/>
    </row>
    <row r="66" spans="1:13" ht="25.5" x14ac:dyDescent="0.2">
      <c r="A66" s="167"/>
      <c r="B66" s="168"/>
      <c r="C66" s="13" t="s">
        <v>14</v>
      </c>
      <c r="D66" s="51">
        <v>0</v>
      </c>
      <c r="E66" s="63"/>
      <c r="F66" s="64"/>
      <c r="G66" s="63"/>
      <c r="H66" s="64"/>
      <c r="I66" s="63"/>
      <c r="J66" s="64"/>
      <c r="K66" s="63"/>
      <c r="L66" s="64"/>
      <c r="M66" s="205"/>
    </row>
    <row r="67" spans="1:13" ht="38.25" x14ac:dyDescent="0.2">
      <c r="A67" s="167"/>
      <c r="B67" s="168"/>
      <c r="C67" s="14" t="s">
        <v>15</v>
      </c>
      <c r="D67" s="51">
        <v>0</v>
      </c>
      <c r="E67" s="57"/>
      <c r="F67" s="58"/>
      <c r="G67" s="57"/>
      <c r="H67" s="59"/>
      <c r="I67" s="57"/>
      <c r="J67" s="59"/>
      <c r="K67" s="57"/>
      <c r="L67" s="59"/>
      <c r="M67" s="205"/>
    </row>
    <row r="68" spans="1:13" ht="13.5" customHeight="1" x14ac:dyDescent="0.2">
      <c r="A68" s="167"/>
      <c r="B68" s="168"/>
      <c r="C68" s="15" t="s">
        <v>68</v>
      </c>
      <c r="D68" s="51">
        <v>0</v>
      </c>
      <c r="E68" s="60"/>
      <c r="F68" s="60"/>
      <c r="G68" s="60"/>
      <c r="H68" s="60"/>
      <c r="I68" s="60"/>
      <c r="J68" s="60"/>
      <c r="K68" s="60"/>
      <c r="L68" s="60"/>
      <c r="M68" s="205"/>
    </row>
    <row r="69" spans="1:13" ht="13.5" customHeight="1" x14ac:dyDescent="0.2">
      <c r="A69" s="167"/>
      <c r="B69" s="168"/>
      <c r="C69" s="13" t="s">
        <v>69</v>
      </c>
      <c r="D69" s="51">
        <v>0</v>
      </c>
      <c r="E69" s="61"/>
      <c r="F69" s="62"/>
      <c r="G69" s="61"/>
      <c r="H69" s="62"/>
      <c r="I69" s="61"/>
      <c r="J69" s="62"/>
      <c r="K69" s="61"/>
      <c r="L69" s="62"/>
      <c r="M69" s="205"/>
    </row>
    <row r="70" spans="1:13" ht="24.75" customHeight="1" x14ac:dyDescent="0.2">
      <c r="A70" s="169"/>
      <c r="B70" s="170"/>
      <c r="C70" s="14" t="s">
        <v>70</v>
      </c>
      <c r="D70" s="51">
        <v>0</v>
      </c>
      <c r="E70" s="63"/>
      <c r="F70" s="64"/>
      <c r="G70" s="15"/>
      <c r="H70" s="56"/>
      <c r="I70" s="63"/>
      <c r="J70" s="56"/>
      <c r="K70" s="63"/>
      <c r="L70" s="56"/>
      <c r="M70" s="206"/>
    </row>
    <row r="71" spans="1:13" ht="12.75" customHeight="1" x14ac:dyDescent="0.2">
      <c r="A71" s="207" t="s">
        <v>34</v>
      </c>
      <c r="B71" s="208"/>
      <c r="C71" s="208"/>
      <c r="D71" s="208"/>
      <c r="E71" s="209"/>
      <c r="F71" s="209"/>
      <c r="G71" s="209"/>
      <c r="H71" s="209"/>
      <c r="I71" s="209"/>
      <c r="J71" s="209"/>
      <c r="K71" s="209"/>
      <c r="L71" s="209"/>
      <c r="M71" s="210"/>
    </row>
    <row r="72" spans="1:13" ht="12.75" customHeight="1" x14ac:dyDescent="0.2">
      <c r="A72" s="207" t="s">
        <v>58</v>
      </c>
      <c r="B72" s="208"/>
      <c r="C72" s="208"/>
      <c r="D72" s="208"/>
      <c r="E72" s="211"/>
      <c r="F72" s="211"/>
      <c r="G72" s="211"/>
      <c r="H72" s="211"/>
      <c r="I72" s="211"/>
      <c r="J72" s="211"/>
      <c r="K72" s="211"/>
      <c r="L72" s="212"/>
      <c r="M72" s="213"/>
    </row>
    <row r="73" spans="1:13" ht="12.75" customHeight="1" x14ac:dyDescent="0.2">
      <c r="A73" s="214" t="s">
        <v>37</v>
      </c>
      <c r="B73" s="215" t="s">
        <v>57</v>
      </c>
      <c r="C73" s="16" t="s">
        <v>71</v>
      </c>
      <c r="D73" s="51">
        <f t="shared" ref="D73:L73" si="8">D74+D75+D76+D77+D78</f>
        <v>8845.4</v>
      </c>
      <c r="E73" s="52">
        <f t="shared" si="8"/>
        <v>1724.3945900000001</v>
      </c>
      <c r="F73" s="52">
        <f t="shared" si="8"/>
        <v>19.494817532276663</v>
      </c>
      <c r="G73" s="52">
        <f t="shared" si="8"/>
        <v>4352.9908599999999</v>
      </c>
      <c r="H73" s="52">
        <f t="shared" si="8"/>
        <v>49.211916476360592</v>
      </c>
      <c r="I73" s="52">
        <f t="shared" si="8"/>
        <v>5642.0826099999995</v>
      </c>
      <c r="J73" s="52">
        <f t="shared" si="8"/>
        <v>63.785499920862819</v>
      </c>
      <c r="K73" s="52">
        <f t="shared" si="8"/>
        <v>8276.7023699999991</v>
      </c>
      <c r="L73" s="52">
        <f t="shared" si="8"/>
        <v>93.570696294118974</v>
      </c>
      <c r="M73" s="197" t="s">
        <v>0</v>
      </c>
    </row>
    <row r="74" spans="1:13" ht="25.5" x14ac:dyDescent="0.2">
      <c r="A74" s="185"/>
      <c r="B74" s="188"/>
      <c r="C74" s="13" t="s">
        <v>14</v>
      </c>
      <c r="D74" s="51">
        <v>0</v>
      </c>
      <c r="E74" s="52"/>
      <c r="F74" s="52"/>
      <c r="G74" s="52"/>
      <c r="H74" s="52"/>
      <c r="I74" s="52"/>
      <c r="J74" s="52"/>
      <c r="K74" s="52"/>
      <c r="L74" s="52"/>
      <c r="M74" s="217"/>
    </row>
    <row r="75" spans="1:13" ht="38.25" x14ac:dyDescent="0.2">
      <c r="A75" s="185"/>
      <c r="B75" s="188"/>
      <c r="C75" s="14" t="s">
        <v>15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217"/>
    </row>
    <row r="76" spans="1:13" ht="12.75" customHeight="1" x14ac:dyDescent="0.2">
      <c r="A76" s="185"/>
      <c r="B76" s="188"/>
      <c r="C76" s="15" t="s">
        <v>68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217"/>
    </row>
    <row r="77" spans="1:13" x14ac:dyDescent="0.2">
      <c r="A77" s="185"/>
      <c r="B77" s="188"/>
      <c r="C77" s="13" t="s">
        <v>69</v>
      </c>
      <c r="D77" s="51">
        <v>8845.4</v>
      </c>
      <c r="E77" s="65">
        <v>1724.3945900000001</v>
      </c>
      <c r="F77" s="65">
        <f>E77/D77*100</f>
        <v>19.494817532276663</v>
      </c>
      <c r="G77" s="65">
        <f>E77+2628.59627</f>
        <v>4352.9908599999999</v>
      </c>
      <c r="H77" s="65">
        <f>G77/D77*100</f>
        <v>49.211916476360592</v>
      </c>
      <c r="I77" s="65">
        <f>G77+1289.09175</f>
        <v>5642.0826099999995</v>
      </c>
      <c r="J77" s="65">
        <f>I77/D77*100</f>
        <v>63.785499920862819</v>
      </c>
      <c r="K77" s="65">
        <f>I77+2634.61976</f>
        <v>8276.7023699999991</v>
      </c>
      <c r="L77" s="65">
        <f>K77/D77*100</f>
        <v>93.570696294118974</v>
      </c>
      <c r="M77" s="217"/>
    </row>
    <row r="78" spans="1:13" ht="25.5" customHeight="1" x14ac:dyDescent="0.2">
      <c r="A78" s="185"/>
      <c r="B78" s="216"/>
      <c r="C78" s="14" t="s">
        <v>70</v>
      </c>
      <c r="D78" s="53">
        <v>0</v>
      </c>
      <c r="E78" s="54"/>
      <c r="F78" s="54"/>
      <c r="G78" s="54"/>
      <c r="H78" s="54"/>
      <c r="I78" s="54"/>
      <c r="J78" s="54"/>
      <c r="K78" s="54"/>
      <c r="L78" s="54"/>
      <c r="M78" s="217"/>
    </row>
    <row r="79" spans="1:13" ht="125.25" customHeight="1" x14ac:dyDescent="0.2">
      <c r="A79" s="218" t="s">
        <v>101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20"/>
    </row>
    <row r="80" spans="1:13" ht="120.75" customHeight="1" x14ac:dyDescent="0.2">
      <c r="A80" s="201" t="s">
        <v>100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3"/>
    </row>
    <row r="81" spans="1:13" ht="82.5" customHeight="1" x14ac:dyDescent="0.2">
      <c r="A81" s="221" t="s">
        <v>104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3"/>
    </row>
    <row r="82" spans="1:13" ht="98.25" customHeight="1" x14ac:dyDescent="0.2">
      <c r="A82" s="201" t="s">
        <v>105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5"/>
    </row>
    <row r="83" spans="1:13" ht="83.25" customHeight="1" x14ac:dyDescent="0.2">
      <c r="A83" s="218" t="s">
        <v>108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20"/>
    </row>
    <row r="84" spans="1:13" ht="120" customHeight="1" x14ac:dyDescent="0.2">
      <c r="A84" s="201" t="s">
        <v>109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3"/>
    </row>
    <row r="85" spans="1:13" ht="95.25" customHeight="1" x14ac:dyDescent="0.2">
      <c r="A85" s="218" t="s">
        <v>113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20"/>
    </row>
    <row r="86" spans="1:13" ht="84" customHeight="1" x14ac:dyDescent="0.2">
      <c r="A86" s="201" t="s">
        <v>114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3"/>
    </row>
    <row r="87" spans="1:13" ht="21" customHeight="1" x14ac:dyDescent="0.2">
      <c r="A87" s="184" t="s">
        <v>38</v>
      </c>
      <c r="B87" s="187" t="s">
        <v>39</v>
      </c>
      <c r="C87" s="16" t="s">
        <v>71</v>
      </c>
      <c r="D87" s="71">
        <f t="shared" ref="D87:L87" si="9">D88+D89+D90+D91+D92</f>
        <v>526.4</v>
      </c>
      <c r="E87" s="72">
        <f t="shared" si="9"/>
        <v>526.20534999999995</v>
      </c>
      <c r="F87" s="72">
        <f t="shared" si="9"/>
        <v>99.963022416413366</v>
      </c>
      <c r="G87" s="72">
        <f t="shared" si="9"/>
        <v>526.20534999999995</v>
      </c>
      <c r="H87" s="72">
        <f t="shared" si="9"/>
        <v>99.963022416413366</v>
      </c>
      <c r="I87" s="72">
        <f t="shared" si="9"/>
        <v>526.20534999999995</v>
      </c>
      <c r="J87" s="72">
        <f t="shared" si="9"/>
        <v>99.963022416413366</v>
      </c>
      <c r="K87" s="72">
        <f t="shared" si="9"/>
        <v>526.20534999999995</v>
      </c>
      <c r="L87" s="72">
        <f t="shared" si="9"/>
        <v>99.963022416413366</v>
      </c>
      <c r="M87" s="189"/>
    </row>
    <row r="88" spans="1:13" ht="25.5" x14ac:dyDescent="0.2">
      <c r="A88" s="185"/>
      <c r="B88" s="188"/>
      <c r="C88" s="13" t="s">
        <v>14</v>
      </c>
      <c r="D88" s="51">
        <v>0</v>
      </c>
      <c r="E88" s="52"/>
      <c r="F88" s="52"/>
      <c r="G88" s="52"/>
      <c r="H88" s="52"/>
      <c r="I88" s="52"/>
      <c r="J88" s="52"/>
      <c r="K88" s="52"/>
      <c r="L88" s="52"/>
      <c r="M88" s="189"/>
    </row>
    <row r="89" spans="1:13" ht="44.25" customHeight="1" x14ac:dyDescent="0.2">
      <c r="A89" s="185"/>
      <c r="B89" s="188"/>
      <c r="C89" s="14" t="s">
        <v>15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89"/>
    </row>
    <row r="90" spans="1:13" x14ac:dyDescent="0.2">
      <c r="A90" s="185"/>
      <c r="B90" s="188"/>
      <c r="C90" s="15" t="s">
        <v>68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89"/>
    </row>
    <row r="91" spans="1:13" ht="12.75" customHeight="1" x14ac:dyDescent="0.2">
      <c r="A91" s="185"/>
      <c r="B91" s="188"/>
      <c r="C91" s="13" t="s">
        <v>69</v>
      </c>
      <c r="D91" s="51">
        <v>526.4</v>
      </c>
      <c r="E91" s="65">
        <v>526.20534999999995</v>
      </c>
      <c r="F91" s="65">
        <f>E91/D91*100</f>
        <v>99.963022416413366</v>
      </c>
      <c r="G91" s="65">
        <f>E91+0</f>
        <v>526.20534999999995</v>
      </c>
      <c r="H91" s="65">
        <f>G91/D91*100</f>
        <v>99.963022416413366</v>
      </c>
      <c r="I91" s="65">
        <f>G91+0</f>
        <v>526.20534999999995</v>
      </c>
      <c r="J91" s="65">
        <f>I91/D91*100</f>
        <v>99.963022416413366</v>
      </c>
      <c r="K91" s="65">
        <f>I91+0</f>
        <v>526.20534999999995</v>
      </c>
      <c r="L91" s="65">
        <f>K91/D91*100</f>
        <v>99.963022416413366</v>
      </c>
      <c r="M91" s="189"/>
    </row>
    <row r="92" spans="1:13" ht="24.75" customHeight="1" x14ac:dyDescent="0.2">
      <c r="A92" s="186"/>
      <c r="B92" s="188"/>
      <c r="C92" s="14" t="s">
        <v>70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190"/>
    </row>
    <row r="93" spans="1:13" ht="28.5" customHeight="1" x14ac:dyDescent="0.2">
      <c r="A93" s="191" t="s">
        <v>102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3"/>
    </row>
    <row r="94" spans="1:13" x14ac:dyDescent="0.2">
      <c r="A94" s="165" t="s">
        <v>22</v>
      </c>
      <c r="B94" s="194"/>
      <c r="C94" s="16" t="s">
        <v>71</v>
      </c>
      <c r="D94" s="73">
        <f t="shared" ref="D94:L94" si="10">D95+D96+D97+D98+D99</f>
        <v>9371.7999999999993</v>
      </c>
      <c r="E94" s="74">
        <f t="shared" si="10"/>
        <v>2250.5999400000001</v>
      </c>
      <c r="F94" s="74">
        <f t="shared" si="10"/>
        <v>24.014596342218148</v>
      </c>
      <c r="G94" s="74">
        <f t="shared" si="10"/>
        <v>4879.1962100000001</v>
      </c>
      <c r="H94" s="74">
        <f t="shared" si="10"/>
        <v>20317.62741488298</v>
      </c>
      <c r="I94" s="74">
        <f t="shared" si="10"/>
        <v>6168.2879599999997</v>
      </c>
      <c r="J94" s="74">
        <f t="shared" si="10"/>
        <v>30.359292618397127</v>
      </c>
      <c r="K94" s="74">
        <f t="shared" si="10"/>
        <v>8802.9077199999992</v>
      </c>
      <c r="L94" s="74">
        <f t="shared" si="10"/>
        <v>93.929743699182652</v>
      </c>
      <c r="M94" s="171"/>
    </row>
    <row r="95" spans="1:13" ht="25.5" x14ac:dyDescent="0.2">
      <c r="A95" s="167"/>
      <c r="B95" s="195"/>
      <c r="C95" s="13" t="s">
        <v>14</v>
      </c>
      <c r="D95" s="51">
        <f>D74+D88</f>
        <v>0</v>
      </c>
      <c r="E95" s="54"/>
      <c r="F95" s="70"/>
      <c r="G95" s="54"/>
      <c r="H95" s="70"/>
      <c r="I95" s="54"/>
      <c r="J95" s="70"/>
      <c r="K95" s="54"/>
      <c r="L95" s="70"/>
      <c r="M95" s="171"/>
    </row>
    <row r="96" spans="1:13" ht="38.25" x14ac:dyDescent="0.2">
      <c r="A96" s="167"/>
      <c r="B96" s="195"/>
      <c r="C96" s="14" t="s">
        <v>15</v>
      </c>
      <c r="D96" s="51">
        <f>D75+D89</f>
        <v>0</v>
      </c>
      <c r="E96" s="52"/>
      <c r="F96" s="52"/>
      <c r="G96" s="52"/>
      <c r="H96" s="52"/>
      <c r="I96" s="52"/>
      <c r="J96" s="52"/>
      <c r="K96" s="52"/>
      <c r="L96" s="52"/>
      <c r="M96" s="171"/>
    </row>
    <row r="97" spans="1:13" x14ac:dyDescent="0.2">
      <c r="A97" s="167"/>
      <c r="B97" s="195"/>
      <c r="C97" s="15" t="s">
        <v>68</v>
      </c>
      <c r="D97" s="51">
        <f>D76+D90</f>
        <v>0</v>
      </c>
      <c r="E97" s="55"/>
      <c r="F97" s="56"/>
      <c r="G97" s="55"/>
      <c r="H97" s="56"/>
      <c r="I97" s="55"/>
      <c r="J97" s="56"/>
      <c r="K97" s="55"/>
      <c r="L97" s="56"/>
      <c r="M97" s="171"/>
    </row>
    <row r="98" spans="1:13" x14ac:dyDescent="0.2">
      <c r="A98" s="167"/>
      <c r="B98" s="195"/>
      <c r="C98" s="13" t="s">
        <v>69</v>
      </c>
      <c r="D98" s="51">
        <f>D77+D91</f>
        <v>9371.7999999999993</v>
      </c>
      <c r="E98" s="52">
        <f>E77+E91</f>
        <v>2250.5999400000001</v>
      </c>
      <c r="F98" s="52">
        <f>E98/D98*100</f>
        <v>24.014596342218148</v>
      </c>
      <c r="G98" s="52">
        <f>G77+G91</f>
        <v>4879.1962100000001</v>
      </c>
      <c r="H98" s="52">
        <f>G98/F98*100</f>
        <v>20317.62741488298</v>
      </c>
      <c r="I98" s="52">
        <f>I77+I91</f>
        <v>6168.2879599999997</v>
      </c>
      <c r="J98" s="52">
        <f>I98/H98*100</f>
        <v>30.359292618397127</v>
      </c>
      <c r="K98" s="52">
        <f>K77+K91</f>
        <v>8802.9077199999992</v>
      </c>
      <c r="L98" s="52">
        <f>K98/D98*100</f>
        <v>93.929743699182652</v>
      </c>
      <c r="M98" s="171"/>
    </row>
    <row r="99" spans="1:13" ht="25.5" customHeight="1" x14ac:dyDescent="0.2">
      <c r="A99" s="169"/>
      <c r="B99" s="196"/>
      <c r="C99" s="14" t="s">
        <v>70</v>
      </c>
      <c r="D99" s="51">
        <f>D78+D92</f>
        <v>0</v>
      </c>
      <c r="E99" s="57"/>
      <c r="F99" s="59"/>
      <c r="G99" s="57"/>
      <c r="H99" s="59"/>
      <c r="I99" s="57"/>
      <c r="J99" s="59"/>
      <c r="K99" s="57"/>
      <c r="L99" s="59"/>
      <c r="M99" s="197"/>
    </row>
    <row r="100" spans="1:13" ht="12.75" customHeight="1" x14ac:dyDescent="0.2">
      <c r="A100" s="165" t="s">
        <v>72</v>
      </c>
      <c r="B100" s="166"/>
      <c r="C100" s="16" t="s">
        <v>71</v>
      </c>
      <c r="D100" s="73">
        <f t="shared" ref="D100" si="11">D101+D102+D103+D104+D105</f>
        <v>0</v>
      </c>
      <c r="E100" s="69"/>
      <c r="F100" s="69"/>
      <c r="G100" s="69"/>
      <c r="H100" s="69"/>
      <c r="I100" s="69"/>
      <c r="J100" s="69"/>
      <c r="K100" s="69"/>
      <c r="L100" s="69"/>
      <c r="M100" s="171"/>
    </row>
    <row r="101" spans="1:13" ht="25.5" x14ac:dyDescent="0.2">
      <c r="A101" s="167"/>
      <c r="B101" s="168"/>
      <c r="C101" s="13" t="s">
        <v>14</v>
      </c>
      <c r="D101" s="51">
        <v>0</v>
      </c>
      <c r="E101" s="52"/>
      <c r="F101" s="109"/>
      <c r="G101" s="52"/>
      <c r="H101" s="109"/>
      <c r="I101" s="52"/>
      <c r="J101" s="109"/>
      <c r="K101" s="52"/>
      <c r="L101" s="109"/>
      <c r="M101" s="171"/>
    </row>
    <row r="102" spans="1:13" ht="38.25" x14ac:dyDescent="0.2">
      <c r="A102" s="167"/>
      <c r="B102" s="168"/>
      <c r="C102" s="14" t="s">
        <v>15</v>
      </c>
      <c r="D102" s="51">
        <v>0</v>
      </c>
      <c r="E102" s="52"/>
      <c r="F102" s="52"/>
      <c r="G102" s="52"/>
      <c r="H102" s="52"/>
      <c r="I102" s="52"/>
      <c r="J102" s="52"/>
      <c r="K102" s="52"/>
      <c r="L102" s="52"/>
      <c r="M102" s="171"/>
    </row>
    <row r="103" spans="1:13" x14ac:dyDescent="0.2">
      <c r="A103" s="167"/>
      <c r="B103" s="168"/>
      <c r="C103" s="15" t="s">
        <v>68</v>
      </c>
      <c r="D103" s="51">
        <v>0</v>
      </c>
      <c r="E103" s="63"/>
      <c r="F103" s="64"/>
      <c r="G103" s="63"/>
      <c r="H103" s="64"/>
      <c r="I103" s="63"/>
      <c r="J103" s="64"/>
      <c r="K103" s="63"/>
      <c r="L103" s="64"/>
      <c r="M103" s="171"/>
    </row>
    <row r="104" spans="1:13" x14ac:dyDescent="0.2">
      <c r="A104" s="167"/>
      <c r="B104" s="168"/>
      <c r="C104" s="13" t="s">
        <v>69</v>
      </c>
      <c r="D104" s="51">
        <v>0</v>
      </c>
      <c r="E104" s="52"/>
      <c r="F104" s="52"/>
      <c r="G104" s="52"/>
      <c r="H104" s="52"/>
      <c r="I104" s="52"/>
      <c r="J104" s="52"/>
      <c r="K104" s="52"/>
      <c r="L104" s="52"/>
      <c r="M104" s="171"/>
    </row>
    <row r="105" spans="1:13" ht="25.5" customHeight="1" x14ac:dyDescent="0.2">
      <c r="A105" s="169"/>
      <c r="B105" s="170"/>
      <c r="C105" s="14" t="s">
        <v>70</v>
      </c>
      <c r="D105" s="51">
        <v>0</v>
      </c>
      <c r="E105" s="63"/>
      <c r="F105" s="64"/>
      <c r="G105" s="63"/>
      <c r="H105" s="64"/>
      <c r="I105" s="63"/>
      <c r="J105" s="64"/>
      <c r="K105" s="63"/>
      <c r="L105" s="64"/>
      <c r="M105" s="171"/>
    </row>
    <row r="106" spans="1:13" x14ac:dyDescent="0.2">
      <c r="A106" s="178" t="s">
        <v>73</v>
      </c>
      <c r="B106" s="179"/>
      <c r="C106" s="16" t="s">
        <v>71</v>
      </c>
      <c r="D106" s="68">
        <f t="shared" ref="D106:L106" si="12">SUM(D107:D111)</f>
        <v>11256.4</v>
      </c>
      <c r="E106" s="69">
        <f t="shared" si="12"/>
        <v>3477.5999400000001</v>
      </c>
      <c r="F106" s="69">
        <f t="shared" si="12"/>
        <v>30.894423972140295</v>
      </c>
      <c r="G106" s="69">
        <f t="shared" si="12"/>
        <v>6167.6962100000001</v>
      </c>
      <c r="H106" s="69">
        <f t="shared" si="12"/>
        <v>54.792795298674534</v>
      </c>
      <c r="I106" s="69">
        <f t="shared" si="12"/>
        <v>7801.4609599999994</v>
      </c>
      <c r="J106" s="69">
        <f t="shared" si="12"/>
        <v>69.306891723819334</v>
      </c>
      <c r="K106" s="69">
        <f t="shared" si="12"/>
        <v>10502.493839999999</v>
      </c>
      <c r="L106" s="69">
        <f t="shared" si="12"/>
        <v>93.302422088767273</v>
      </c>
      <c r="M106" s="182"/>
    </row>
    <row r="107" spans="1:13" ht="24.75" customHeight="1" x14ac:dyDescent="0.2">
      <c r="A107" s="180"/>
      <c r="B107" s="181"/>
      <c r="C107" s="13" t="s">
        <v>14</v>
      </c>
      <c r="D107" s="51">
        <f>D39+D60+D95</f>
        <v>0</v>
      </c>
      <c r="E107" s="55"/>
      <c r="F107" s="56"/>
      <c r="G107" s="55"/>
      <c r="H107" s="56"/>
      <c r="I107" s="55"/>
      <c r="J107" s="56"/>
      <c r="K107" s="55"/>
      <c r="L107" s="56"/>
      <c r="M107" s="182"/>
    </row>
    <row r="108" spans="1:13" ht="38.25" x14ac:dyDescent="0.2">
      <c r="A108" s="180"/>
      <c r="B108" s="181"/>
      <c r="C108" s="14" t="s">
        <v>15</v>
      </c>
      <c r="D108" s="51">
        <f>D40+D61+D96</f>
        <v>0</v>
      </c>
      <c r="E108" s="63"/>
      <c r="F108" s="56"/>
      <c r="G108" s="63"/>
      <c r="H108" s="56"/>
      <c r="I108" s="63"/>
      <c r="J108" s="56"/>
      <c r="K108" s="63"/>
      <c r="L108" s="56"/>
      <c r="M108" s="182"/>
    </row>
    <row r="109" spans="1:13" x14ac:dyDescent="0.2">
      <c r="A109" s="180"/>
      <c r="B109" s="181"/>
      <c r="C109" s="15" t="s">
        <v>68</v>
      </c>
      <c r="D109" s="51">
        <f>D41+D62+D97</f>
        <v>0</v>
      </c>
      <c r="E109" s="63"/>
      <c r="F109" s="56"/>
      <c r="G109" s="63"/>
      <c r="H109" s="56"/>
      <c r="I109" s="63"/>
      <c r="J109" s="56"/>
      <c r="K109" s="63"/>
      <c r="L109" s="56"/>
      <c r="M109" s="182"/>
    </row>
    <row r="110" spans="1:13" x14ac:dyDescent="0.2">
      <c r="A110" s="180"/>
      <c r="B110" s="181"/>
      <c r="C110" s="13" t="s">
        <v>69</v>
      </c>
      <c r="D110" s="51">
        <f>D42+D63+D98</f>
        <v>11256.4</v>
      </c>
      <c r="E110" s="52">
        <f>E42+E63+E98</f>
        <v>3477.5999400000001</v>
      </c>
      <c r="F110" s="52">
        <f>E110/D110*100</f>
        <v>30.894423972140295</v>
      </c>
      <c r="G110" s="52">
        <f>G42+G63+G98</f>
        <v>6167.6962100000001</v>
      </c>
      <c r="H110" s="52">
        <f>G110/D110*100</f>
        <v>54.792795298674534</v>
      </c>
      <c r="I110" s="52">
        <f>I42+I63+I98</f>
        <v>7801.4609599999994</v>
      </c>
      <c r="J110" s="52">
        <f>I110/D110*100</f>
        <v>69.306891723819334</v>
      </c>
      <c r="K110" s="52">
        <f>K42+K63+K98</f>
        <v>10502.493839999999</v>
      </c>
      <c r="L110" s="52">
        <f>K110/D110*100</f>
        <v>93.302422088767273</v>
      </c>
      <c r="M110" s="182"/>
    </row>
    <row r="111" spans="1:13" ht="25.5" x14ac:dyDescent="0.2">
      <c r="A111" s="180"/>
      <c r="B111" s="181"/>
      <c r="C111" s="14" t="s">
        <v>70</v>
      </c>
      <c r="D111" s="53">
        <f>D43+D64+D99</f>
        <v>0</v>
      </c>
      <c r="E111" s="57"/>
      <c r="F111" s="59"/>
      <c r="G111" s="57"/>
      <c r="H111" s="59"/>
      <c r="I111" s="57"/>
      <c r="J111" s="59"/>
      <c r="K111" s="57"/>
      <c r="L111" s="59"/>
      <c r="M111" s="183"/>
    </row>
    <row r="112" spans="1:13" x14ac:dyDescent="0.2">
      <c r="A112" s="164" t="s">
        <v>9</v>
      </c>
      <c r="B112" s="164"/>
      <c r="C112" s="101"/>
      <c r="D112" s="102"/>
      <c r="E112" s="101"/>
      <c r="F112" s="101"/>
      <c r="G112" s="103"/>
      <c r="H112" s="101"/>
      <c r="I112" s="101"/>
      <c r="J112" s="101"/>
      <c r="K112" s="101"/>
      <c r="L112" s="101"/>
      <c r="M112" s="101"/>
    </row>
    <row r="113" spans="1:32" ht="12.75" customHeight="1" x14ac:dyDescent="0.2">
      <c r="A113" s="165" t="s">
        <v>74</v>
      </c>
      <c r="B113" s="166"/>
      <c r="C113" s="16" t="s">
        <v>71</v>
      </c>
      <c r="D113" s="73">
        <f t="shared" ref="D113" si="13">D114+D115+D116+D117+D118</f>
        <v>0</v>
      </c>
      <c r="E113" s="74"/>
      <c r="F113" s="74"/>
      <c r="G113" s="74"/>
      <c r="H113" s="74"/>
      <c r="I113" s="74"/>
      <c r="J113" s="74"/>
      <c r="K113" s="74"/>
      <c r="L113" s="74"/>
      <c r="M113" s="171"/>
    </row>
    <row r="114" spans="1:32" ht="25.5" x14ac:dyDescent="0.2">
      <c r="A114" s="167"/>
      <c r="B114" s="168"/>
      <c r="C114" s="13" t="s">
        <v>14</v>
      </c>
      <c r="D114" s="51">
        <v>0</v>
      </c>
      <c r="E114" s="54"/>
      <c r="F114" s="70"/>
      <c r="G114" s="54"/>
      <c r="H114" s="70"/>
      <c r="I114" s="54"/>
      <c r="J114" s="70"/>
      <c r="K114" s="54"/>
      <c r="L114" s="70"/>
      <c r="M114" s="171"/>
    </row>
    <row r="115" spans="1:32" ht="38.25" x14ac:dyDescent="0.2">
      <c r="A115" s="167"/>
      <c r="B115" s="168"/>
      <c r="C115" s="14" t="s">
        <v>15</v>
      </c>
      <c r="D115" s="51">
        <v>0</v>
      </c>
      <c r="E115" s="52"/>
      <c r="F115" s="52"/>
      <c r="G115" s="52"/>
      <c r="H115" s="52"/>
      <c r="I115" s="52"/>
      <c r="J115" s="52"/>
      <c r="K115" s="52"/>
      <c r="L115" s="52"/>
      <c r="M115" s="171"/>
    </row>
    <row r="116" spans="1:32" x14ac:dyDescent="0.2">
      <c r="A116" s="167"/>
      <c r="B116" s="168"/>
      <c r="C116" s="15" t="s">
        <v>68</v>
      </c>
      <c r="D116" s="51">
        <v>0</v>
      </c>
      <c r="E116" s="55"/>
      <c r="F116" s="56"/>
      <c r="G116" s="55"/>
      <c r="H116" s="56"/>
      <c r="I116" s="55"/>
      <c r="J116" s="56"/>
      <c r="K116" s="55"/>
      <c r="L116" s="56"/>
      <c r="M116" s="171"/>
    </row>
    <row r="117" spans="1:32" x14ac:dyDescent="0.2">
      <c r="A117" s="167"/>
      <c r="B117" s="168"/>
      <c r="C117" s="13" t="s">
        <v>69</v>
      </c>
      <c r="D117" s="51">
        <v>0</v>
      </c>
      <c r="E117" s="52"/>
      <c r="F117" s="52"/>
      <c r="G117" s="52"/>
      <c r="H117" s="52"/>
      <c r="I117" s="52"/>
      <c r="J117" s="52"/>
      <c r="K117" s="52"/>
      <c r="L117" s="52"/>
      <c r="M117" s="171"/>
    </row>
    <row r="118" spans="1:32" ht="25.5" customHeight="1" x14ac:dyDescent="0.2">
      <c r="A118" s="169"/>
      <c r="B118" s="170"/>
      <c r="C118" s="14" t="s">
        <v>70</v>
      </c>
      <c r="D118" s="53">
        <f>D101+D111</f>
        <v>0</v>
      </c>
      <c r="E118" s="57"/>
      <c r="F118" s="59"/>
      <c r="G118" s="57"/>
      <c r="H118" s="59"/>
      <c r="I118" s="57"/>
      <c r="J118" s="59"/>
      <c r="K118" s="57"/>
      <c r="L118" s="59"/>
      <c r="M118" s="171"/>
    </row>
    <row r="119" spans="1:32" ht="12.75" customHeight="1" x14ac:dyDescent="0.2">
      <c r="A119" s="165" t="s">
        <v>75</v>
      </c>
      <c r="B119" s="166"/>
      <c r="C119" s="16" t="s">
        <v>71</v>
      </c>
      <c r="D119" s="68">
        <f t="shared" ref="D119" si="14">D120+D121+D122+D123+D124</f>
        <v>0</v>
      </c>
      <c r="E119" s="69"/>
      <c r="F119" s="69"/>
      <c r="G119" s="69"/>
      <c r="H119" s="69"/>
      <c r="I119" s="69"/>
      <c r="J119" s="69"/>
      <c r="K119" s="69"/>
      <c r="L119" s="69"/>
      <c r="M119" s="171"/>
    </row>
    <row r="120" spans="1:32" ht="25.5" x14ac:dyDescent="0.2">
      <c r="A120" s="167"/>
      <c r="B120" s="168"/>
      <c r="C120" s="13" t="s">
        <v>14</v>
      </c>
      <c r="D120" s="51">
        <v>0</v>
      </c>
      <c r="E120" s="54"/>
      <c r="F120" s="70"/>
      <c r="G120" s="54"/>
      <c r="H120" s="70"/>
      <c r="I120" s="54"/>
      <c r="J120" s="70"/>
      <c r="K120" s="54"/>
      <c r="L120" s="70"/>
      <c r="M120" s="171"/>
    </row>
    <row r="121" spans="1:32" ht="38.25" x14ac:dyDescent="0.2">
      <c r="A121" s="167"/>
      <c r="B121" s="168"/>
      <c r="C121" s="14" t="s">
        <v>15</v>
      </c>
      <c r="D121" s="51">
        <v>0</v>
      </c>
      <c r="E121" s="52"/>
      <c r="F121" s="52"/>
      <c r="G121" s="52"/>
      <c r="H121" s="52"/>
      <c r="I121" s="52"/>
      <c r="J121" s="52"/>
      <c r="K121" s="52"/>
      <c r="L121" s="52"/>
      <c r="M121" s="171"/>
    </row>
    <row r="122" spans="1:32" x14ac:dyDescent="0.2">
      <c r="A122" s="167"/>
      <c r="B122" s="168"/>
      <c r="C122" s="15" t="s">
        <v>68</v>
      </c>
      <c r="D122" s="51">
        <v>0</v>
      </c>
      <c r="E122" s="55"/>
      <c r="F122" s="56"/>
      <c r="G122" s="55"/>
      <c r="H122" s="56"/>
      <c r="I122" s="55"/>
      <c r="J122" s="56"/>
      <c r="K122" s="55"/>
      <c r="L122" s="56"/>
      <c r="M122" s="171"/>
    </row>
    <row r="123" spans="1:32" x14ac:dyDescent="0.2">
      <c r="A123" s="167"/>
      <c r="B123" s="168"/>
      <c r="C123" s="13" t="s">
        <v>69</v>
      </c>
      <c r="D123" s="51">
        <v>0</v>
      </c>
      <c r="E123" s="52"/>
      <c r="F123" s="52"/>
      <c r="G123" s="52"/>
      <c r="H123" s="52"/>
      <c r="I123" s="52"/>
      <c r="J123" s="52"/>
      <c r="K123" s="52"/>
      <c r="L123" s="52"/>
      <c r="M123" s="171"/>
    </row>
    <row r="124" spans="1:32" ht="25.5" customHeight="1" x14ac:dyDescent="0.2">
      <c r="A124" s="169"/>
      <c r="B124" s="170"/>
      <c r="C124" s="14" t="s">
        <v>70</v>
      </c>
      <c r="D124" s="51">
        <v>0</v>
      </c>
      <c r="E124" s="57"/>
      <c r="F124" s="59"/>
      <c r="G124" s="57"/>
      <c r="H124" s="59"/>
      <c r="I124" s="57"/>
      <c r="J124" s="59"/>
      <c r="K124" s="57"/>
      <c r="L124" s="59"/>
      <c r="M124" s="171"/>
    </row>
    <row r="125" spans="1:32" s="23" customFormat="1" ht="15.75" customHeight="1" x14ac:dyDescent="0.2">
      <c r="A125" s="172" t="s">
        <v>76</v>
      </c>
      <c r="B125" s="173"/>
      <c r="C125" s="16" t="s">
        <v>71</v>
      </c>
      <c r="D125" s="68">
        <f>D126+D127+D128+D129+D130</f>
        <v>0</v>
      </c>
      <c r="E125" s="69"/>
      <c r="F125" s="69"/>
      <c r="G125" s="69"/>
      <c r="H125" s="69"/>
      <c r="I125" s="69"/>
      <c r="J125" s="69"/>
      <c r="K125" s="69"/>
      <c r="L125" s="69"/>
      <c r="M125" s="17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23" customFormat="1" ht="25.5" x14ac:dyDescent="0.2">
      <c r="A126" s="174"/>
      <c r="B126" s="175"/>
      <c r="C126" s="13" t="s">
        <v>14</v>
      </c>
      <c r="D126" s="51">
        <v>0</v>
      </c>
      <c r="E126" s="54"/>
      <c r="F126" s="70"/>
      <c r="G126" s="54"/>
      <c r="H126" s="70"/>
      <c r="I126" s="54"/>
      <c r="J126" s="70"/>
      <c r="K126" s="54"/>
      <c r="L126" s="70"/>
      <c r="M126" s="17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46.5" customHeight="1" x14ac:dyDescent="0.2">
      <c r="A127" s="174"/>
      <c r="B127" s="175"/>
      <c r="C127" s="14" t="s">
        <v>15</v>
      </c>
      <c r="D127" s="51">
        <v>0</v>
      </c>
      <c r="E127" s="52"/>
      <c r="F127" s="52"/>
      <c r="G127" s="52"/>
      <c r="H127" s="52"/>
      <c r="I127" s="52"/>
      <c r="J127" s="52"/>
      <c r="K127" s="52"/>
      <c r="L127" s="52"/>
      <c r="M127" s="17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15.75" customHeight="1" x14ac:dyDescent="0.2">
      <c r="A128" s="174"/>
      <c r="B128" s="175"/>
      <c r="C128" s="15" t="s">
        <v>68</v>
      </c>
      <c r="D128" s="51">
        <v>0</v>
      </c>
      <c r="E128" s="55"/>
      <c r="F128" s="56"/>
      <c r="G128" s="55"/>
      <c r="H128" s="56"/>
      <c r="I128" s="55"/>
      <c r="J128" s="56"/>
      <c r="K128" s="55"/>
      <c r="L128" s="56"/>
      <c r="M128" s="17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x14ac:dyDescent="0.2">
      <c r="A129" s="174"/>
      <c r="B129" s="175"/>
      <c r="C129" s="13" t="s">
        <v>69</v>
      </c>
      <c r="D129" s="51">
        <v>0</v>
      </c>
      <c r="E129" s="52"/>
      <c r="F129" s="52"/>
      <c r="G129" s="52"/>
      <c r="H129" s="52"/>
      <c r="I129" s="52"/>
      <c r="J129" s="52"/>
      <c r="K129" s="52"/>
      <c r="L129" s="52"/>
      <c r="M129" s="171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ht="25.5" x14ac:dyDescent="0.2">
      <c r="A130" s="176"/>
      <c r="B130" s="177"/>
      <c r="C130" s="15" t="s">
        <v>70</v>
      </c>
      <c r="D130" s="51">
        <v>0</v>
      </c>
      <c r="E130" s="63"/>
      <c r="F130" s="64"/>
      <c r="G130" s="63"/>
      <c r="H130" s="64"/>
      <c r="I130" s="63"/>
      <c r="J130" s="64"/>
      <c r="K130" s="63"/>
      <c r="L130" s="64"/>
      <c r="M130" s="17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x14ac:dyDescent="0.2">
      <c r="A131" s="178" t="s">
        <v>77</v>
      </c>
      <c r="B131" s="179"/>
      <c r="C131" s="16" t="s">
        <v>71</v>
      </c>
      <c r="D131" s="68">
        <f>SUM(D132:D136)</f>
        <v>11256.4</v>
      </c>
      <c r="E131" s="69">
        <f t="shared" ref="E131:F131" si="15">SUM(E132:E136)</f>
        <v>3477.5999400000001</v>
      </c>
      <c r="F131" s="69">
        <f t="shared" si="15"/>
        <v>30.894423972140295</v>
      </c>
      <c r="G131" s="69">
        <f t="shared" ref="G131:L131" si="16">SUM(G132:G136)</f>
        <v>6167.6962100000001</v>
      </c>
      <c r="H131" s="69">
        <f t="shared" si="16"/>
        <v>54.792795298674534</v>
      </c>
      <c r="I131" s="69">
        <f t="shared" si="16"/>
        <v>7801.4609600000003</v>
      </c>
      <c r="J131" s="69">
        <f t="shared" si="16"/>
        <v>69.306891723819348</v>
      </c>
      <c r="K131" s="69">
        <f t="shared" si="16"/>
        <v>10502.493839999999</v>
      </c>
      <c r="L131" s="69">
        <f t="shared" si="16"/>
        <v>93.302422088767273</v>
      </c>
      <c r="M131" s="182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ht="26.25" customHeight="1" x14ac:dyDescent="0.2">
      <c r="A132" s="180"/>
      <c r="B132" s="181"/>
      <c r="C132" s="13" t="s">
        <v>14</v>
      </c>
      <c r="D132" s="51">
        <f>D107</f>
        <v>0</v>
      </c>
      <c r="E132" s="55"/>
      <c r="F132" s="56"/>
      <c r="G132" s="55"/>
      <c r="H132" s="56"/>
      <c r="I132" s="55"/>
      <c r="J132" s="56"/>
      <c r="K132" s="55"/>
      <c r="L132" s="56"/>
      <c r="M132" s="18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38.25" x14ac:dyDescent="0.2">
      <c r="A133" s="180"/>
      <c r="B133" s="181"/>
      <c r="C133" s="14" t="s">
        <v>15</v>
      </c>
      <c r="D133" s="51">
        <f>D108</f>
        <v>0</v>
      </c>
      <c r="E133" s="63"/>
      <c r="F133" s="56"/>
      <c r="G133" s="63"/>
      <c r="H133" s="56"/>
      <c r="I133" s="63"/>
      <c r="J133" s="56"/>
      <c r="K133" s="63"/>
      <c r="L133" s="56"/>
      <c r="M133" s="18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x14ac:dyDescent="0.2">
      <c r="A134" s="180"/>
      <c r="B134" s="181"/>
      <c r="C134" s="15" t="s">
        <v>68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18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180"/>
      <c r="B135" s="181"/>
      <c r="C135" s="13" t="s">
        <v>69</v>
      </c>
      <c r="D135" s="51">
        <f>D138+D144</f>
        <v>11256.4</v>
      </c>
      <c r="E135" s="52">
        <f>E138+E144</f>
        <v>3477.5999400000001</v>
      </c>
      <c r="F135" s="52">
        <f>E135/D135*100</f>
        <v>30.894423972140295</v>
      </c>
      <c r="G135" s="52">
        <f>G138+G144</f>
        <v>6167.6962100000001</v>
      </c>
      <c r="H135" s="52">
        <f>G135/D135*100</f>
        <v>54.792795298674534</v>
      </c>
      <c r="I135" s="52">
        <f>I138+I144</f>
        <v>7801.4609600000003</v>
      </c>
      <c r="J135" s="52">
        <f>I135/D135*100</f>
        <v>69.306891723819348</v>
      </c>
      <c r="K135" s="52">
        <f>K138+K144</f>
        <v>10502.493839999999</v>
      </c>
      <c r="L135" s="52">
        <f>K135/D135*100</f>
        <v>93.302422088767273</v>
      </c>
      <c r="M135" s="182"/>
    </row>
    <row r="136" spans="1:32" ht="25.5" x14ac:dyDescent="0.2">
      <c r="A136" s="180"/>
      <c r="B136" s="181"/>
      <c r="C136" s="14" t="s">
        <v>70</v>
      </c>
      <c r="D136" s="53">
        <f>D111</f>
        <v>0</v>
      </c>
      <c r="E136" s="57"/>
      <c r="F136" s="59"/>
      <c r="G136" s="57"/>
      <c r="H136" s="59"/>
      <c r="I136" s="57"/>
      <c r="J136" s="59"/>
      <c r="K136" s="57"/>
      <c r="L136" s="59"/>
      <c r="M136" s="183"/>
    </row>
    <row r="137" spans="1:32" x14ac:dyDescent="0.2">
      <c r="A137" s="164" t="s">
        <v>9</v>
      </c>
      <c r="B137" s="164"/>
      <c r="C137" s="101"/>
      <c r="D137" s="102"/>
      <c r="E137" s="101"/>
      <c r="F137" s="101"/>
      <c r="G137" s="103"/>
      <c r="H137" s="101"/>
      <c r="I137" s="101"/>
      <c r="J137" s="101"/>
      <c r="K137" s="101"/>
      <c r="L137" s="101"/>
      <c r="M137" s="101"/>
    </row>
    <row r="138" spans="1:32" x14ac:dyDescent="0.2">
      <c r="A138" s="165" t="s">
        <v>78</v>
      </c>
      <c r="B138" s="166"/>
      <c r="C138" s="16" t="s">
        <v>71</v>
      </c>
      <c r="D138" s="73">
        <f t="shared" ref="D138:L138" si="17">D139+D140+D141+D142+D143</f>
        <v>6238.4</v>
      </c>
      <c r="E138" s="74">
        <f t="shared" si="17"/>
        <v>2299.9604800000002</v>
      </c>
      <c r="F138" s="74">
        <f t="shared" si="17"/>
        <v>36.867794306232369</v>
      </c>
      <c r="G138" s="74">
        <f t="shared" si="17"/>
        <v>3947.9099100000003</v>
      </c>
      <c r="H138" s="74">
        <f t="shared" si="17"/>
        <v>63.284013689407544</v>
      </c>
      <c r="I138" s="74">
        <f t="shared" si="17"/>
        <v>4901.3955900000001</v>
      </c>
      <c r="J138" s="74">
        <f t="shared" si="17"/>
        <v>78.568151929982051</v>
      </c>
      <c r="K138" s="74">
        <f t="shared" si="17"/>
        <v>6387.2566299999999</v>
      </c>
      <c r="L138" s="74">
        <f t="shared" si="17"/>
        <v>102.38613474608876</v>
      </c>
      <c r="M138" s="171"/>
    </row>
    <row r="139" spans="1:32" ht="25.5" x14ac:dyDescent="0.2">
      <c r="A139" s="167"/>
      <c r="B139" s="168"/>
      <c r="C139" s="13" t="s">
        <v>14</v>
      </c>
      <c r="D139" s="51">
        <v>0</v>
      </c>
      <c r="E139" s="54"/>
      <c r="F139" s="70"/>
      <c r="G139" s="54"/>
      <c r="H139" s="70"/>
      <c r="I139" s="54"/>
      <c r="J139" s="70"/>
      <c r="K139" s="54"/>
      <c r="L139" s="70"/>
      <c r="M139" s="171"/>
    </row>
    <row r="140" spans="1:32" ht="38.25" x14ac:dyDescent="0.2">
      <c r="A140" s="167"/>
      <c r="B140" s="168"/>
      <c r="C140" s="14" t="s">
        <v>15</v>
      </c>
      <c r="D140" s="51">
        <v>0</v>
      </c>
      <c r="E140" s="52"/>
      <c r="F140" s="52"/>
      <c r="G140" s="52"/>
      <c r="H140" s="52"/>
      <c r="I140" s="52"/>
      <c r="J140" s="52"/>
      <c r="K140" s="52"/>
      <c r="L140" s="52"/>
      <c r="M140" s="171"/>
    </row>
    <row r="141" spans="1:32" x14ac:dyDescent="0.2">
      <c r="A141" s="167"/>
      <c r="B141" s="168"/>
      <c r="C141" s="15" t="s">
        <v>68</v>
      </c>
      <c r="D141" s="51">
        <v>0</v>
      </c>
      <c r="E141" s="55"/>
      <c r="F141" s="56"/>
      <c r="G141" s="55"/>
      <c r="H141" s="56"/>
      <c r="I141" s="55"/>
      <c r="J141" s="56"/>
      <c r="K141" s="55"/>
      <c r="L141" s="56"/>
      <c r="M141" s="171"/>
    </row>
    <row r="142" spans="1:32" x14ac:dyDescent="0.2">
      <c r="A142" s="167"/>
      <c r="B142" s="168"/>
      <c r="C142" s="13" t="s">
        <v>69</v>
      </c>
      <c r="D142" s="51">
        <v>6238.4</v>
      </c>
      <c r="E142" s="52">
        <v>2299.9604800000002</v>
      </c>
      <c r="F142" s="52">
        <f>E142/D142*100</f>
        <v>36.867794306232369</v>
      </c>
      <c r="G142" s="52">
        <f>E142+1647.94943</f>
        <v>3947.9099100000003</v>
      </c>
      <c r="H142" s="52">
        <f>G142/D142*100</f>
        <v>63.284013689407544</v>
      </c>
      <c r="I142" s="52">
        <f>G142+953.48568</f>
        <v>4901.3955900000001</v>
      </c>
      <c r="J142" s="52">
        <f>I142/D142*100</f>
        <v>78.568151929982051</v>
      </c>
      <c r="K142" s="52">
        <f>I142+1485.86104</f>
        <v>6387.2566299999999</v>
      </c>
      <c r="L142" s="52">
        <f>K142/D142*100</f>
        <v>102.38613474608876</v>
      </c>
      <c r="M142" s="171"/>
    </row>
    <row r="143" spans="1:32" ht="25.5" x14ac:dyDescent="0.2">
      <c r="A143" s="169"/>
      <c r="B143" s="170"/>
      <c r="C143" s="14" t="s">
        <v>70</v>
      </c>
      <c r="D143" s="53">
        <v>0</v>
      </c>
      <c r="E143" s="57"/>
      <c r="F143" s="59"/>
      <c r="G143" s="57"/>
      <c r="H143" s="59"/>
      <c r="I143" s="57"/>
      <c r="J143" s="59"/>
      <c r="K143" s="57"/>
      <c r="L143" s="59"/>
      <c r="M143" s="171"/>
    </row>
    <row r="144" spans="1:32" ht="12.75" customHeight="1" x14ac:dyDescent="0.2">
      <c r="A144" s="165" t="s">
        <v>79</v>
      </c>
      <c r="B144" s="166"/>
      <c r="C144" s="16" t="s">
        <v>71</v>
      </c>
      <c r="D144" s="68">
        <f t="shared" ref="D144:L144" si="18">D145+D146+D147+D148+D149</f>
        <v>5018</v>
      </c>
      <c r="E144" s="69">
        <f t="shared" si="18"/>
        <v>1177.6394600000001</v>
      </c>
      <c r="F144" s="69">
        <f t="shared" si="18"/>
        <v>23.468303308090874</v>
      </c>
      <c r="G144" s="69">
        <f t="shared" si="18"/>
        <v>2219.7863000000002</v>
      </c>
      <c r="H144" s="69">
        <f t="shared" si="18"/>
        <v>44.236474691112001</v>
      </c>
      <c r="I144" s="69">
        <f t="shared" si="18"/>
        <v>2900.0653700000003</v>
      </c>
      <c r="J144" s="69">
        <f t="shared" si="18"/>
        <v>57.793251693901958</v>
      </c>
      <c r="K144" s="69">
        <f t="shared" si="18"/>
        <v>4115.2372100000002</v>
      </c>
      <c r="L144" s="69">
        <f t="shared" si="18"/>
        <v>82.009509964129137</v>
      </c>
      <c r="M144" s="171"/>
    </row>
    <row r="145" spans="1:32" ht="25.5" x14ac:dyDescent="0.2">
      <c r="A145" s="167"/>
      <c r="B145" s="168"/>
      <c r="C145" s="13" t="s">
        <v>14</v>
      </c>
      <c r="D145" s="51">
        <v>0</v>
      </c>
      <c r="E145" s="54"/>
      <c r="F145" s="70"/>
      <c r="G145" s="54"/>
      <c r="H145" s="70"/>
      <c r="I145" s="54"/>
      <c r="J145" s="70"/>
      <c r="K145" s="54"/>
      <c r="L145" s="70"/>
      <c r="M145" s="171"/>
    </row>
    <row r="146" spans="1:32" ht="38.25" x14ac:dyDescent="0.2">
      <c r="A146" s="167"/>
      <c r="B146" s="168"/>
      <c r="C146" s="14" t="s">
        <v>15</v>
      </c>
      <c r="D146" s="51">
        <v>0</v>
      </c>
      <c r="E146" s="52"/>
      <c r="F146" s="52"/>
      <c r="G146" s="52"/>
      <c r="H146" s="52"/>
      <c r="I146" s="52"/>
      <c r="J146" s="52"/>
      <c r="K146" s="52"/>
      <c r="L146" s="52"/>
      <c r="M146" s="171"/>
    </row>
    <row r="147" spans="1:32" x14ac:dyDescent="0.2">
      <c r="A147" s="167"/>
      <c r="B147" s="168"/>
      <c r="C147" s="15" t="s">
        <v>68</v>
      </c>
      <c r="D147" s="51">
        <v>0</v>
      </c>
      <c r="E147" s="55"/>
      <c r="F147" s="56"/>
      <c r="G147" s="55"/>
      <c r="H147" s="56"/>
      <c r="I147" s="55"/>
      <c r="J147" s="56"/>
      <c r="K147" s="55"/>
      <c r="L147" s="56"/>
      <c r="M147" s="171"/>
    </row>
    <row r="148" spans="1:32" x14ac:dyDescent="0.2">
      <c r="A148" s="167"/>
      <c r="B148" s="168"/>
      <c r="C148" s="13" t="s">
        <v>69</v>
      </c>
      <c r="D148" s="51">
        <v>5018</v>
      </c>
      <c r="E148" s="52">
        <v>1177.6394600000001</v>
      </c>
      <c r="F148" s="52">
        <f>E148/D148*100</f>
        <v>23.468303308090874</v>
      </c>
      <c r="G148" s="52">
        <f>E148+1042.14684</f>
        <v>2219.7863000000002</v>
      </c>
      <c r="H148" s="52">
        <f>G148/D148*100</f>
        <v>44.236474691112001</v>
      </c>
      <c r="I148" s="52">
        <f>G148+680.27907</f>
        <v>2900.0653700000003</v>
      </c>
      <c r="J148" s="52">
        <f>I148/D148*100</f>
        <v>57.793251693901958</v>
      </c>
      <c r="K148" s="52">
        <f>I148+1215.17184</f>
        <v>4115.2372100000002</v>
      </c>
      <c r="L148" s="52">
        <f>K148/D148*100</f>
        <v>82.009509964129137</v>
      </c>
      <c r="M148" s="171"/>
    </row>
    <row r="149" spans="1:32" ht="25.5" x14ac:dyDescent="0.2">
      <c r="A149" s="169"/>
      <c r="B149" s="170"/>
      <c r="C149" s="15" t="s">
        <v>70</v>
      </c>
      <c r="D149" s="51">
        <v>0</v>
      </c>
      <c r="E149" s="63"/>
      <c r="F149" s="64"/>
      <c r="G149" s="63"/>
      <c r="H149" s="64"/>
      <c r="I149" s="63"/>
      <c r="J149" s="64"/>
      <c r="K149" s="63"/>
      <c r="L149" s="64"/>
      <c r="M149" s="171"/>
    </row>
    <row r="151" spans="1:32" s="23" customFormat="1" ht="16.5" customHeight="1" x14ac:dyDescent="0.25">
      <c r="A151" s="162" t="s">
        <v>19</v>
      </c>
      <c r="B151" s="163"/>
      <c r="C151" s="113" t="s">
        <v>23</v>
      </c>
      <c r="D151" s="113"/>
      <c r="E151" s="104"/>
      <c r="F151" s="1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s="23" customFormat="1" ht="12.75" customHeight="1" x14ac:dyDescent="0.25">
      <c r="A152" s="115"/>
      <c r="B152" s="119"/>
      <c r="C152" s="106" t="s">
        <v>84</v>
      </c>
      <c r="D152" s="9"/>
      <c r="E152" s="104"/>
      <c r="F152" s="1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s="23" customFormat="1" ht="47.25" customHeight="1" x14ac:dyDescent="0.25">
      <c r="A153" s="162" t="s">
        <v>20</v>
      </c>
      <c r="B153" s="163"/>
      <c r="C153" s="113" t="s">
        <v>23</v>
      </c>
      <c r="D153" s="114"/>
      <c r="E153"/>
      <c r="F153" s="1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s="23" customFormat="1" ht="15" x14ac:dyDescent="0.2">
      <c r="A154" s="18"/>
      <c r="B154" s="18"/>
      <c r="C154" s="106" t="s">
        <v>84</v>
      </c>
      <c r="D154" s="35"/>
      <c r="E154" s="18"/>
      <c r="F154" s="1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s="23" customFormat="1" ht="15.75" x14ac:dyDescent="0.25">
      <c r="A155" s="5" t="s">
        <v>81</v>
      </c>
      <c r="B155" s="18"/>
      <c r="C155" s="18"/>
      <c r="D155" s="35"/>
      <c r="E155" s="18"/>
      <c r="F155" s="1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s="23" customFormat="1" ht="15.75" x14ac:dyDescent="0.25">
      <c r="A156" s="162" t="s">
        <v>80</v>
      </c>
      <c r="B156" s="162"/>
      <c r="C156" s="105" t="s">
        <v>24</v>
      </c>
      <c r="D156" s="108"/>
      <c r="E156" s="107"/>
      <c r="F156" s="1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s="23" customFormat="1" ht="15.75" x14ac:dyDescent="0.25">
      <c r="A157" s="162"/>
      <c r="B157" s="162"/>
      <c r="C157" s="106" t="s">
        <v>84</v>
      </c>
      <c r="D157" s="29"/>
      <c r="E157" s="107"/>
      <c r="F157" s="1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s="23" customFormat="1" ht="15.75" x14ac:dyDescent="0.25">
      <c r="A158" s="5"/>
      <c r="B158" s="5"/>
      <c r="C158" s="5"/>
      <c r="D158" s="29"/>
      <c r="E158" s="107"/>
      <c r="F158" s="1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s="23" customFormat="1" ht="15.75" x14ac:dyDescent="0.25">
      <c r="A159" s="162" t="s">
        <v>82</v>
      </c>
      <c r="B159" s="162"/>
      <c r="C159" s="105" t="s">
        <v>83</v>
      </c>
      <c r="D159" s="108"/>
      <c r="E159" s="107"/>
      <c r="F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s="23" customFormat="1" ht="15.75" x14ac:dyDescent="0.25">
      <c r="A160" s="162"/>
      <c r="B160" s="162"/>
      <c r="C160" s="106" t="s">
        <v>84</v>
      </c>
      <c r="D160" s="29"/>
      <c r="E160" s="5"/>
      <c r="F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</sheetData>
  <mergeCells count="81"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9:M19"/>
    <mergeCell ref="A20:M20"/>
    <mergeCell ref="A27:M27"/>
    <mergeCell ref="A28:M28"/>
    <mergeCell ref="A30:M30"/>
    <mergeCell ref="A21:A26"/>
    <mergeCell ref="B21:B26"/>
    <mergeCell ref="M21:M26"/>
    <mergeCell ref="A31:A36"/>
    <mergeCell ref="B31:B36"/>
    <mergeCell ref="M31:M36"/>
    <mergeCell ref="A29:M29"/>
    <mergeCell ref="A59:B64"/>
    <mergeCell ref="M59:M64"/>
    <mergeCell ref="A37:M37"/>
    <mergeCell ref="A38:B43"/>
    <mergeCell ref="M38:M43"/>
    <mergeCell ref="A44:B49"/>
    <mergeCell ref="M44:M49"/>
    <mergeCell ref="A50:M50"/>
    <mergeCell ref="A51:M51"/>
    <mergeCell ref="A52:A57"/>
    <mergeCell ref="B52:B57"/>
    <mergeCell ref="M52:M57"/>
    <mergeCell ref="A58:M58"/>
    <mergeCell ref="A86:M86"/>
    <mergeCell ref="A65:B70"/>
    <mergeCell ref="M65:M70"/>
    <mergeCell ref="A71:M71"/>
    <mergeCell ref="A72:M72"/>
    <mergeCell ref="A73:A78"/>
    <mergeCell ref="B73:B78"/>
    <mergeCell ref="M73:M78"/>
    <mergeCell ref="A83:M83"/>
    <mergeCell ref="A84:M84"/>
    <mergeCell ref="A79:M79"/>
    <mergeCell ref="A80:M80"/>
    <mergeCell ref="A81:M81"/>
    <mergeCell ref="A82:M82"/>
    <mergeCell ref="A85:M85"/>
    <mergeCell ref="A113:B118"/>
    <mergeCell ref="M113:M118"/>
    <mergeCell ref="A87:A92"/>
    <mergeCell ref="B87:B92"/>
    <mergeCell ref="M87:M92"/>
    <mergeCell ref="A93:M93"/>
    <mergeCell ref="A94:B99"/>
    <mergeCell ref="M94:M99"/>
    <mergeCell ref="A100:B105"/>
    <mergeCell ref="M100:M105"/>
    <mergeCell ref="A106:B111"/>
    <mergeCell ref="M106:M111"/>
    <mergeCell ref="A112:B112"/>
    <mergeCell ref="M138:M143"/>
    <mergeCell ref="A144:B149"/>
    <mergeCell ref="M144:M149"/>
    <mergeCell ref="A151:B151"/>
    <mergeCell ref="A119:B124"/>
    <mergeCell ref="M119:M124"/>
    <mergeCell ref="A125:B130"/>
    <mergeCell ref="M125:M130"/>
    <mergeCell ref="A131:B136"/>
    <mergeCell ref="M131:M136"/>
    <mergeCell ref="A153:B153"/>
    <mergeCell ref="A156:B157"/>
    <mergeCell ref="A159:B160"/>
    <mergeCell ref="A137:B137"/>
    <mergeCell ref="A138:B143"/>
  </mergeCells>
  <pageMargins left="0.74803149606299213" right="0.15748031496062992" top="0.15748031496062992" bottom="0.15748031496062992" header="0.51181102362204722" footer="0.51181102362204722"/>
  <pageSetup paperSize="9" scale="86" orientation="landscape" r:id="rId1"/>
  <headerFooter alignWithMargins="0"/>
  <rowBreaks count="5" manualBreakCount="5">
    <brk id="43" max="12" man="1"/>
    <brk id="70" max="12" man="1"/>
    <brk id="93" max="12" man="1"/>
    <brk id="118" max="12" man="1"/>
    <brk id="14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pane ySplit="2" topLeftCell="A3" activePane="bottomLeft" state="frozen"/>
      <selection pane="bottomLeft" activeCell="O6" sqref="O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5" width="10.42578125" customWidth="1"/>
    <col min="6" max="6" width="13.28515625" customWidth="1"/>
    <col min="7" max="7" width="11.7109375" bestFit="1" customWidth="1"/>
    <col min="8" max="8" width="9.5703125" bestFit="1" customWidth="1"/>
    <col min="9" max="9" width="10.140625" bestFit="1" customWidth="1"/>
    <col min="10" max="10" width="11.7109375" bestFit="1" customWidth="1"/>
    <col min="11" max="11" width="12" customWidth="1"/>
    <col min="12" max="12" width="10.140625" bestFit="1" customWidth="1"/>
    <col min="13" max="13" width="12.140625" customWidth="1"/>
    <col min="14" max="14" width="13.42578125" customWidth="1"/>
    <col min="15" max="16" width="13" customWidth="1"/>
    <col min="17" max="17" width="12.28515625" customWidth="1"/>
    <col min="18" max="18" width="10.140625" customWidth="1"/>
    <col min="19" max="19" width="11.85546875" customWidth="1"/>
    <col min="20" max="20" width="12.28515625" customWidth="1"/>
    <col min="21" max="21" width="14.7109375" customWidth="1"/>
    <col min="22" max="22" width="11.7109375" bestFit="1" customWidth="1"/>
    <col min="23" max="23" width="10.5703125" customWidth="1"/>
    <col min="24" max="24" width="12.140625" bestFit="1" customWidth="1"/>
    <col min="25" max="25" width="18.5703125" style="27" customWidth="1"/>
    <col min="26" max="26" width="16.28515625" customWidth="1"/>
  </cols>
  <sheetData>
    <row r="1" spans="1:26" s="1" customFormat="1" x14ac:dyDescent="0.2">
      <c r="A1" s="264" t="s">
        <v>25</v>
      </c>
      <c r="B1" s="265"/>
      <c r="C1" s="266"/>
      <c r="D1" s="267" t="s">
        <v>26</v>
      </c>
      <c r="E1" s="285"/>
      <c r="F1" s="268"/>
      <c r="G1" s="269" t="s">
        <v>27</v>
      </c>
      <c r="H1" s="270"/>
      <c r="I1" s="271" t="s">
        <v>28</v>
      </c>
      <c r="J1" s="272"/>
      <c r="K1" s="44" t="s">
        <v>90</v>
      </c>
      <c r="L1" s="273" t="s">
        <v>29</v>
      </c>
      <c r="M1" s="274"/>
      <c r="N1" s="275" t="s">
        <v>1</v>
      </c>
      <c r="O1" s="276"/>
      <c r="P1" s="276"/>
      <c r="Q1" s="277"/>
      <c r="R1" s="44" t="s">
        <v>2</v>
      </c>
      <c r="S1" s="49" t="s">
        <v>3</v>
      </c>
      <c r="T1" s="246" t="s">
        <v>4</v>
      </c>
      <c r="U1" s="247"/>
      <c r="V1" s="247"/>
      <c r="W1" s="248"/>
      <c r="X1" s="47" t="s">
        <v>30</v>
      </c>
      <c r="Y1" s="44" t="s">
        <v>157</v>
      </c>
    </row>
    <row r="2" spans="1:26" s="159" customFormat="1" ht="25.5" x14ac:dyDescent="0.2">
      <c r="A2" s="148" t="s">
        <v>41</v>
      </c>
      <c r="B2" s="148" t="s">
        <v>42</v>
      </c>
      <c r="C2" s="149" t="s">
        <v>43</v>
      </c>
      <c r="D2" s="150" t="s">
        <v>44</v>
      </c>
      <c r="E2" s="150" t="s">
        <v>43</v>
      </c>
      <c r="F2" s="150" t="s">
        <v>155</v>
      </c>
      <c r="G2" s="151" t="s">
        <v>45</v>
      </c>
      <c r="H2" s="151" t="s">
        <v>46</v>
      </c>
      <c r="I2" s="152" t="s">
        <v>45</v>
      </c>
      <c r="J2" s="152" t="s">
        <v>46</v>
      </c>
      <c r="K2" s="153" t="s">
        <v>89</v>
      </c>
      <c r="L2" s="154" t="s">
        <v>47</v>
      </c>
      <c r="M2" s="154" t="s">
        <v>48</v>
      </c>
      <c r="N2" s="155" t="s">
        <v>49</v>
      </c>
      <c r="O2" s="155" t="s">
        <v>50</v>
      </c>
      <c r="P2" s="155" t="s">
        <v>51</v>
      </c>
      <c r="Q2" s="155" t="s">
        <v>156</v>
      </c>
      <c r="R2" s="153" t="s">
        <v>52</v>
      </c>
      <c r="S2" s="156" t="s">
        <v>56</v>
      </c>
      <c r="T2" s="157" t="s">
        <v>49</v>
      </c>
      <c r="U2" s="157" t="s">
        <v>50</v>
      </c>
      <c r="V2" s="157" t="s">
        <v>53</v>
      </c>
      <c r="W2" s="157" t="s">
        <v>54</v>
      </c>
      <c r="X2" s="158" t="s">
        <v>55</v>
      </c>
      <c r="Y2" s="160" t="s">
        <v>158</v>
      </c>
    </row>
    <row r="3" spans="1:26" s="24" customFormat="1" x14ac:dyDescent="0.2">
      <c r="A3" s="94">
        <v>950</v>
      </c>
      <c r="B3" s="94">
        <v>950</v>
      </c>
      <c r="C3" s="94">
        <v>4000</v>
      </c>
      <c r="D3" s="75"/>
      <c r="E3" s="75"/>
      <c r="F3" s="94">
        <v>1800</v>
      </c>
      <c r="G3" s="75"/>
      <c r="H3" s="75"/>
      <c r="I3" s="94">
        <v>11106.67</v>
      </c>
      <c r="J3" s="75"/>
      <c r="K3" s="94">
        <v>425000</v>
      </c>
      <c r="L3" s="75"/>
      <c r="M3" s="75"/>
      <c r="N3" s="94">
        <v>80.03</v>
      </c>
      <c r="O3" s="95">
        <v>186000</v>
      </c>
      <c r="P3" s="94">
        <v>6000</v>
      </c>
      <c r="Q3" s="94">
        <v>4369.92</v>
      </c>
      <c r="R3" s="94">
        <v>1400</v>
      </c>
      <c r="S3" s="75"/>
      <c r="T3" s="94">
        <v>42289.09</v>
      </c>
      <c r="U3" s="94">
        <v>80000</v>
      </c>
      <c r="V3" s="75"/>
      <c r="W3" s="94">
        <v>99670.44</v>
      </c>
      <c r="X3" s="75"/>
      <c r="Y3" s="94">
        <v>218359.17</v>
      </c>
      <c r="Z3" s="76"/>
    </row>
    <row r="4" spans="1:26" s="24" customFormat="1" x14ac:dyDescent="0.2">
      <c r="A4" s="75"/>
      <c r="B4" s="133">
        <v>3800</v>
      </c>
      <c r="C4" s="75"/>
      <c r="D4" s="75"/>
      <c r="E4" s="75"/>
      <c r="F4" s="94">
        <v>900</v>
      </c>
      <c r="G4" s="75"/>
      <c r="H4" s="75"/>
      <c r="I4" s="75"/>
      <c r="J4" s="75"/>
      <c r="K4" s="94">
        <v>428000</v>
      </c>
      <c r="L4" s="75"/>
      <c r="M4" s="75"/>
      <c r="N4" s="94">
        <v>248.44</v>
      </c>
      <c r="O4" s="94">
        <v>78475</v>
      </c>
      <c r="P4" s="94">
        <v>7000</v>
      </c>
      <c r="Q4" s="94">
        <v>8193.6</v>
      </c>
      <c r="R4" s="94">
        <v>1400</v>
      </c>
      <c r="S4" s="75"/>
      <c r="T4" s="94">
        <v>6742.65</v>
      </c>
      <c r="U4" s="94">
        <v>10310</v>
      </c>
      <c r="V4" s="75"/>
      <c r="W4" s="94">
        <v>100298.87</v>
      </c>
      <c r="X4" s="75"/>
      <c r="Y4" s="75"/>
      <c r="Z4" s="76"/>
    </row>
    <row r="5" spans="1:26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94">
        <v>325600</v>
      </c>
      <c r="L5" s="75"/>
      <c r="M5" s="75"/>
      <c r="N5" s="94">
        <v>576.42999999999995</v>
      </c>
      <c r="O5" s="75">
        <v>1536.48</v>
      </c>
      <c r="P5" s="94">
        <v>6000</v>
      </c>
      <c r="Q5" s="94">
        <v>3277.44</v>
      </c>
      <c r="R5" s="94">
        <v>3.9</v>
      </c>
      <c r="S5" s="75"/>
      <c r="T5" s="94">
        <v>172098.69</v>
      </c>
      <c r="U5" s="75"/>
      <c r="V5" s="75"/>
      <c r="W5" s="94">
        <v>3320.97</v>
      </c>
      <c r="X5" s="75"/>
      <c r="Y5" s="75"/>
      <c r="Z5" s="76"/>
    </row>
    <row r="6" spans="1:26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94">
        <v>81400</v>
      </c>
      <c r="L6" s="75"/>
      <c r="M6" s="75"/>
      <c r="N6" s="94">
        <v>149.88</v>
      </c>
      <c r="O6" s="75"/>
      <c r="P6" s="94">
        <v>7000</v>
      </c>
      <c r="Q6" s="75"/>
      <c r="R6" s="78"/>
      <c r="S6" s="75"/>
      <c r="T6" s="94">
        <v>2736.93</v>
      </c>
      <c r="U6" s="75"/>
      <c r="V6" s="75"/>
      <c r="W6" s="94">
        <v>111601.19</v>
      </c>
      <c r="X6" s="75"/>
      <c r="Y6" s="75"/>
      <c r="Z6" s="76"/>
    </row>
    <row r="7" spans="1:26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94">
        <v>165.48</v>
      </c>
      <c r="O7" s="75"/>
      <c r="P7" s="94">
        <v>6000</v>
      </c>
      <c r="Q7" s="75"/>
      <c r="R7" s="78"/>
      <c r="S7" s="75"/>
      <c r="T7" s="94">
        <v>2702.46</v>
      </c>
      <c r="U7" s="75"/>
      <c r="V7" s="75"/>
      <c r="W7" s="94">
        <v>3.53</v>
      </c>
      <c r="X7" s="75"/>
      <c r="Y7" s="75"/>
      <c r="Z7" s="76"/>
    </row>
    <row r="8" spans="1:26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94">
        <v>7663.3</v>
      </c>
      <c r="O8" s="75"/>
      <c r="P8" s="94">
        <v>7000</v>
      </c>
      <c r="Q8" s="75"/>
      <c r="R8" s="78"/>
      <c r="S8" s="75"/>
      <c r="T8" s="94">
        <v>18347.650000000001</v>
      </c>
      <c r="U8" s="75"/>
      <c r="V8" s="75"/>
      <c r="W8" s="94">
        <v>102302.86</v>
      </c>
      <c r="X8" s="75"/>
      <c r="Y8" s="75"/>
      <c r="Z8" s="76"/>
    </row>
    <row r="9" spans="1:26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94">
        <v>8460.7099999999991</v>
      </c>
      <c r="O9" s="75"/>
      <c r="P9" s="75"/>
      <c r="Q9" s="75"/>
      <c r="R9" s="78"/>
      <c r="S9" s="75"/>
      <c r="T9" s="94">
        <v>6343.57</v>
      </c>
      <c r="U9" s="75"/>
      <c r="V9" s="75"/>
      <c r="W9" s="75">
        <v>-17578.45</v>
      </c>
      <c r="X9" s="75"/>
      <c r="Y9" s="75"/>
      <c r="Z9" s="76"/>
    </row>
    <row r="10" spans="1:26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94">
        <v>1537.42</v>
      </c>
      <c r="O10" s="75"/>
      <c r="P10" s="75"/>
      <c r="Q10" s="75"/>
      <c r="R10" s="78"/>
      <c r="S10" s="75"/>
      <c r="T10" s="94">
        <v>179563.64</v>
      </c>
      <c r="U10" s="75"/>
      <c r="V10" s="75"/>
      <c r="W10" s="75"/>
      <c r="X10" s="75"/>
      <c r="Y10" s="75"/>
      <c r="Z10" s="76"/>
    </row>
    <row r="11" spans="1:26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4">
        <v>2.12</v>
      </c>
      <c r="O11" s="75"/>
      <c r="P11" s="75"/>
      <c r="Q11" s="75"/>
      <c r="R11" s="78"/>
      <c r="S11" s="75"/>
      <c r="T11" s="94">
        <v>2736.93</v>
      </c>
      <c r="U11" s="75"/>
      <c r="V11" s="75"/>
      <c r="W11" s="75"/>
      <c r="X11" s="75"/>
      <c r="Y11" s="75"/>
      <c r="Z11" s="76"/>
    </row>
    <row r="12" spans="1:26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94">
        <v>44852.19</v>
      </c>
      <c r="O12" s="75"/>
      <c r="P12" s="75"/>
      <c r="Q12" s="75"/>
      <c r="R12" s="78"/>
      <c r="S12" s="75"/>
      <c r="T12" s="94">
        <v>2702.46</v>
      </c>
      <c r="U12" s="75"/>
      <c r="V12" s="75"/>
      <c r="W12" s="75"/>
      <c r="X12" s="75"/>
      <c r="Y12" s="75"/>
      <c r="Z12" s="76"/>
    </row>
    <row r="13" spans="1:26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94">
        <v>3188.44</v>
      </c>
      <c r="O13" s="75"/>
      <c r="P13" s="75"/>
      <c r="Q13" s="75"/>
      <c r="R13" s="78"/>
      <c r="S13" s="75"/>
      <c r="T13" s="94">
        <v>41054.239999999998</v>
      </c>
      <c r="U13" s="75"/>
      <c r="V13" s="75"/>
      <c r="W13" s="75"/>
      <c r="X13" s="75"/>
      <c r="Y13" s="75"/>
      <c r="Z13" s="76"/>
    </row>
    <row r="14" spans="1:26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4">
        <v>3188.44</v>
      </c>
      <c r="O14" s="75"/>
      <c r="P14" s="75"/>
      <c r="Q14" s="75"/>
      <c r="R14" s="78"/>
      <c r="S14" s="75"/>
      <c r="T14" s="94">
        <v>224.6</v>
      </c>
      <c r="U14" s="75"/>
      <c r="V14" s="75"/>
      <c r="W14" s="75"/>
      <c r="X14" s="75"/>
      <c r="Y14" s="75"/>
      <c r="Z14" s="76"/>
    </row>
    <row r="15" spans="1:26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94">
        <v>208553.17</v>
      </c>
      <c r="O15" s="75"/>
      <c r="P15" s="75"/>
      <c r="Q15" s="75"/>
      <c r="R15" s="78"/>
      <c r="S15" s="75"/>
      <c r="T15" s="94">
        <v>2200.67</v>
      </c>
      <c r="U15" s="75"/>
      <c r="V15" s="75"/>
      <c r="W15" s="75"/>
      <c r="X15" s="75"/>
      <c r="Y15" s="75"/>
      <c r="Z15" s="76"/>
    </row>
    <row r="16" spans="1:26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94">
        <v>6376.9</v>
      </c>
      <c r="O16" s="75"/>
      <c r="P16" s="75"/>
      <c r="Q16" s="75"/>
      <c r="R16" s="78"/>
      <c r="S16" s="75"/>
      <c r="T16" s="94">
        <v>7341.9</v>
      </c>
      <c r="U16" s="75"/>
      <c r="V16" s="75"/>
      <c r="W16" s="75"/>
      <c r="X16" s="75"/>
      <c r="Y16" s="75"/>
      <c r="Z16" s="76"/>
    </row>
    <row r="17" spans="1:26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4">
        <v>500</v>
      </c>
      <c r="O17" s="75"/>
      <c r="P17" s="75"/>
      <c r="Q17" s="75"/>
      <c r="R17" s="78"/>
      <c r="S17" s="75"/>
      <c r="T17" s="94">
        <v>181578.45</v>
      </c>
      <c r="U17" s="75"/>
      <c r="V17" s="75"/>
      <c r="W17" s="75"/>
      <c r="X17" s="75"/>
      <c r="Y17" s="75"/>
      <c r="Z17" s="76"/>
    </row>
    <row r="18" spans="1:26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4">
        <v>9979.4599999999991</v>
      </c>
      <c r="O18" s="75"/>
      <c r="P18" s="75"/>
      <c r="Q18" s="75"/>
      <c r="R18" s="78"/>
      <c r="S18" s="75"/>
      <c r="T18" s="94">
        <v>2461.94</v>
      </c>
      <c r="U18" s="75"/>
      <c r="V18" s="75"/>
      <c r="W18" s="75"/>
      <c r="X18" s="75"/>
      <c r="Y18" s="75"/>
      <c r="Z18" s="76"/>
    </row>
    <row r="19" spans="1:26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94">
        <v>11439.54</v>
      </c>
      <c r="O19" s="75"/>
      <c r="P19" s="75"/>
      <c r="Q19" s="75"/>
      <c r="R19" s="78"/>
      <c r="S19" s="75"/>
      <c r="T19" s="94">
        <v>40513.660000000003</v>
      </c>
      <c r="U19" s="75"/>
      <c r="V19" s="75"/>
      <c r="W19" s="75"/>
      <c r="X19" s="75"/>
      <c r="Y19" s="75"/>
      <c r="Z19" s="76"/>
    </row>
    <row r="20" spans="1:26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94">
        <v>121902.93</v>
      </c>
      <c r="O20" s="75"/>
      <c r="P20" s="75"/>
      <c r="Q20" s="75"/>
      <c r="R20" s="78"/>
      <c r="S20" s="75"/>
      <c r="T20" s="94">
        <v>6314.81</v>
      </c>
      <c r="U20" s="75"/>
      <c r="V20" s="75"/>
      <c r="W20" s="75"/>
      <c r="X20" s="75"/>
      <c r="Y20" s="75"/>
      <c r="Z20" s="76"/>
    </row>
    <row r="21" spans="1:26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94">
        <v>48097.07</v>
      </c>
      <c r="O21" s="75"/>
      <c r="P21" s="75"/>
      <c r="Q21" s="75"/>
      <c r="R21" s="78"/>
      <c r="S21" s="75"/>
      <c r="T21" s="94">
        <v>169605.15</v>
      </c>
      <c r="U21" s="75"/>
      <c r="V21" s="75"/>
      <c r="W21" s="75"/>
      <c r="X21" s="75"/>
      <c r="Y21" s="75"/>
      <c r="Z21" s="76"/>
    </row>
    <row r="22" spans="1:26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94">
        <v>243.54</v>
      </c>
      <c r="O22" s="75"/>
      <c r="P22" s="75"/>
      <c r="Q22" s="75"/>
      <c r="R22" s="78"/>
      <c r="S22" s="75"/>
      <c r="T22" s="94">
        <v>2736.93</v>
      </c>
      <c r="U22" s="75"/>
      <c r="V22" s="75"/>
      <c r="W22" s="75"/>
      <c r="X22" s="75"/>
      <c r="Y22" s="75"/>
      <c r="Z22" s="76"/>
    </row>
    <row r="23" spans="1:26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94">
        <v>565.09</v>
      </c>
      <c r="O23" s="75"/>
      <c r="P23" s="75"/>
      <c r="Q23" s="75"/>
      <c r="R23" s="78"/>
      <c r="S23" s="75"/>
      <c r="T23" s="94">
        <v>2702.46</v>
      </c>
      <c r="U23" s="75"/>
      <c r="V23" s="75"/>
      <c r="W23" s="75"/>
      <c r="X23" s="75"/>
      <c r="Y23" s="75"/>
      <c r="Z23" s="76"/>
    </row>
    <row r="24" spans="1:26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4">
        <v>80.03</v>
      </c>
      <c r="O24" s="75"/>
      <c r="P24" s="75"/>
      <c r="Q24" s="75"/>
      <c r="R24" s="78"/>
      <c r="S24" s="75"/>
      <c r="T24" s="94">
        <v>2447.3000000000002</v>
      </c>
      <c r="U24" s="75"/>
      <c r="V24" s="75"/>
      <c r="W24" s="75"/>
      <c r="X24" s="75"/>
      <c r="Y24" s="75"/>
      <c r="Z24" s="76"/>
    </row>
    <row r="25" spans="1:26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94">
        <v>2.12</v>
      </c>
      <c r="O25" s="75"/>
      <c r="P25" s="75"/>
      <c r="Q25" s="75"/>
      <c r="R25" s="78"/>
      <c r="S25" s="75"/>
      <c r="T25" s="94">
        <v>6372.33</v>
      </c>
      <c r="U25" s="75"/>
      <c r="V25" s="75"/>
      <c r="W25" s="75"/>
      <c r="X25" s="75"/>
      <c r="Y25" s="75"/>
      <c r="Z25" s="76"/>
    </row>
    <row r="26" spans="1:26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94">
        <v>6905.39</v>
      </c>
      <c r="O26" s="75"/>
      <c r="P26" s="75"/>
      <c r="Q26" s="75"/>
      <c r="R26" s="78"/>
      <c r="S26" s="75"/>
      <c r="T26" s="94">
        <v>14213.39</v>
      </c>
      <c r="U26" s="75"/>
      <c r="V26" s="75"/>
      <c r="W26" s="75"/>
      <c r="X26" s="75"/>
      <c r="Y26" s="75"/>
      <c r="Z26" s="76"/>
    </row>
    <row r="27" spans="1:26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94">
        <v>6254.56</v>
      </c>
      <c r="O27" s="75"/>
      <c r="P27" s="75"/>
      <c r="Q27" s="75"/>
      <c r="R27" s="78"/>
      <c r="S27" s="75"/>
      <c r="T27" s="94">
        <v>2360.13</v>
      </c>
      <c r="U27" s="75"/>
      <c r="V27" s="75"/>
      <c r="W27" s="75"/>
      <c r="X27" s="75"/>
      <c r="Y27" s="75"/>
      <c r="Z27" s="76"/>
    </row>
    <row r="28" spans="1:26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94">
        <v>226.07</v>
      </c>
      <c r="O28" s="75"/>
      <c r="P28" s="75"/>
      <c r="Q28" s="75"/>
      <c r="R28" s="78"/>
      <c r="S28" s="75"/>
      <c r="T28" s="75">
        <v>-259.91000000000003</v>
      </c>
      <c r="U28" s="75"/>
      <c r="V28" s="75"/>
      <c r="W28" s="75"/>
      <c r="X28" s="75"/>
      <c r="Y28" s="75"/>
      <c r="Z28" s="76"/>
    </row>
    <row r="29" spans="1:26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94">
        <v>204.77</v>
      </c>
      <c r="O29" s="75"/>
      <c r="P29" s="75"/>
      <c r="Q29" s="75"/>
      <c r="R29" s="78"/>
      <c r="S29" s="75"/>
      <c r="T29" s="75">
        <v>-115.55</v>
      </c>
      <c r="U29" s="75"/>
      <c r="V29" s="75"/>
      <c r="W29" s="75"/>
      <c r="X29" s="75"/>
      <c r="Y29" s="75"/>
      <c r="Z29" s="76"/>
    </row>
    <row r="30" spans="1:26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94">
        <v>5297.04</v>
      </c>
      <c r="O30" s="75"/>
      <c r="P30" s="75"/>
      <c r="Q30" s="75"/>
      <c r="R30" s="78"/>
      <c r="S30" s="75"/>
      <c r="T30" s="75"/>
      <c r="U30" s="75"/>
      <c r="V30" s="75"/>
      <c r="W30" s="75"/>
      <c r="X30" s="75"/>
      <c r="Y30" s="75"/>
      <c r="Z30" s="76"/>
    </row>
    <row r="31" spans="1:26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94">
        <v>114869.39</v>
      </c>
      <c r="O31" s="75"/>
      <c r="P31" s="75"/>
      <c r="Q31" s="75"/>
      <c r="R31" s="78"/>
      <c r="S31" s="75"/>
      <c r="T31" s="75"/>
      <c r="U31" s="75"/>
      <c r="V31" s="75"/>
      <c r="W31" s="75"/>
      <c r="X31" s="75"/>
      <c r="Y31" s="75"/>
      <c r="Z31" s="76"/>
    </row>
    <row r="32" spans="1:26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94">
        <v>520.69000000000005</v>
      </c>
      <c r="O32" s="75"/>
      <c r="P32" s="75"/>
      <c r="Q32" s="75"/>
      <c r="R32" s="78"/>
      <c r="S32" s="75"/>
      <c r="T32" s="75"/>
      <c r="U32" s="75"/>
      <c r="V32" s="75"/>
      <c r="W32" s="75"/>
      <c r="X32" s="75"/>
      <c r="Y32" s="75"/>
      <c r="Z32" s="76"/>
    </row>
    <row r="33" spans="1:26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94">
        <v>80.03</v>
      </c>
      <c r="O33" s="75"/>
      <c r="P33" s="75"/>
      <c r="Q33" s="75"/>
      <c r="R33" s="78"/>
      <c r="S33" s="75"/>
      <c r="T33" s="75"/>
      <c r="U33" s="75"/>
      <c r="V33" s="75"/>
      <c r="W33" s="75"/>
      <c r="X33" s="75"/>
      <c r="Y33" s="75"/>
      <c r="Z33" s="76"/>
    </row>
    <row r="34" spans="1:26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94">
        <v>2.12</v>
      </c>
      <c r="O34" s="75"/>
      <c r="P34" s="75"/>
      <c r="Q34" s="75"/>
      <c r="R34" s="78"/>
      <c r="S34" s="75"/>
      <c r="T34" s="75"/>
      <c r="U34" s="75"/>
      <c r="V34" s="75"/>
      <c r="W34" s="75"/>
      <c r="X34" s="75"/>
      <c r="Y34" s="75"/>
      <c r="Z34" s="76"/>
    </row>
    <row r="35" spans="1:26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94">
        <v>29451.96</v>
      </c>
      <c r="O35" s="75"/>
      <c r="P35" s="75"/>
      <c r="Q35" s="75"/>
      <c r="R35" s="78"/>
      <c r="S35" s="75"/>
      <c r="T35" s="75"/>
      <c r="U35" s="75"/>
      <c r="V35" s="75"/>
      <c r="W35" s="75"/>
      <c r="X35" s="75"/>
      <c r="Y35" s="75"/>
      <c r="Z35" s="76"/>
    </row>
    <row r="36" spans="1:26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4">
        <v>52442.15</v>
      </c>
      <c r="O36" s="75"/>
      <c r="P36" s="75"/>
      <c r="Q36" s="75"/>
      <c r="R36" s="78"/>
      <c r="S36" s="75"/>
      <c r="T36" s="75"/>
      <c r="U36" s="75"/>
      <c r="V36" s="75"/>
      <c r="W36" s="75"/>
      <c r="X36" s="75"/>
      <c r="Y36" s="75"/>
      <c r="Z36" s="76"/>
    </row>
    <row r="37" spans="1:26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94">
        <v>4880.2299999999996</v>
      </c>
      <c r="O37" s="75"/>
      <c r="P37" s="75"/>
      <c r="Q37" s="75"/>
      <c r="R37" s="78"/>
      <c r="S37" s="75"/>
      <c r="T37" s="75"/>
      <c r="U37" s="75"/>
      <c r="V37" s="75"/>
      <c r="W37" s="75"/>
      <c r="X37" s="75"/>
      <c r="Y37" s="75"/>
      <c r="Z37" s="76"/>
    </row>
    <row r="38" spans="1:26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94">
        <v>3296.94</v>
      </c>
      <c r="O38" s="75"/>
      <c r="P38" s="75"/>
      <c r="Q38" s="75"/>
      <c r="R38" s="78"/>
      <c r="S38" s="75"/>
      <c r="T38" s="75"/>
      <c r="U38" s="75"/>
      <c r="V38" s="75"/>
      <c r="W38" s="75"/>
      <c r="X38" s="75"/>
      <c r="Y38" s="75"/>
      <c r="Z38" s="76"/>
    </row>
    <row r="39" spans="1:26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94">
        <v>2696.18</v>
      </c>
      <c r="O39" s="75"/>
      <c r="P39" s="75"/>
      <c r="Q39" s="75"/>
      <c r="R39" s="78"/>
      <c r="S39" s="75"/>
      <c r="T39" s="75"/>
      <c r="U39" s="75"/>
      <c r="V39" s="75"/>
      <c r="W39" s="75"/>
      <c r="X39" s="75"/>
      <c r="Y39" s="75"/>
      <c r="Z39" s="76"/>
    </row>
    <row r="40" spans="1:26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94">
        <v>520.69000000000005</v>
      </c>
      <c r="O40" s="75"/>
      <c r="P40" s="75"/>
      <c r="Q40" s="75"/>
      <c r="R40" s="78"/>
      <c r="S40" s="75"/>
      <c r="T40" s="75"/>
      <c r="U40" s="75"/>
      <c r="V40" s="75"/>
      <c r="W40" s="75"/>
      <c r="X40" s="75"/>
      <c r="Y40" s="75"/>
      <c r="Z40" s="76"/>
    </row>
    <row r="41" spans="1:26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94">
        <v>80.03</v>
      </c>
      <c r="O41" s="75"/>
      <c r="P41" s="75"/>
      <c r="Q41" s="75"/>
      <c r="R41" s="78"/>
      <c r="S41" s="75"/>
      <c r="T41" s="75"/>
      <c r="U41" s="75"/>
      <c r="V41" s="75"/>
      <c r="W41" s="75"/>
      <c r="X41" s="75"/>
      <c r="Y41" s="75"/>
      <c r="Z41" s="76"/>
    </row>
    <row r="42" spans="1:26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94">
        <v>2.12</v>
      </c>
      <c r="O42" s="75"/>
      <c r="P42" s="75"/>
      <c r="Q42" s="75"/>
      <c r="R42" s="78"/>
      <c r="S42" s="75"/>
      <c r="T42" s="75"/>
      <c r="U42" s="75"/>
      <c r="V42" s="75"/>
      <c r="W42" s="75"/>
      <c r="X42" s="75"/>
      <c r="Y42" s="75"/>
      <c r="Z42" s="76"/>
    </row>
    <row r="43" spans="1:26" s="24" customFormat="1" x14ac:dyDescent="0.2">
      <c r="A43" s="79">
        <f t="shared" ref="A43:Y43" si="0">SUM(A3:A42)</f>
        <v>950</v>
      </c>
      <c r="B43" s="79">
        <f t="shared" si="0"/>
        <v>4750</v>
      </c>
      <c r="C43" s="79">
        <f t="shared" si="0"/>
        <v>4000</v>
      </c>
      <c r="D43" s="80">
        <f t="shared" si="0"/>
        <v>0</v>
      </c>
      <c r="E43" s="80"/>
      <c r="F43" s="80">
        <f t="shared" si="0"/>
        <v>2700</v>
      </c>
      <c r="G43" s="81">
        <f t="shared" si="0"/>
        <v>0</v>
      </c>
      <c r="H43" s="81">
        <f t="shared" si="0"/>
        <v>0</v>
      </c>
      <c r="I43" s="82">
        <f t="shared" si="0"/>
        <v>11106.67</v>
      </c>
      <c r="J43" s="82">
        <f t="shared" si="0"/>
        <v>0</v>
      </c>
      <c r="K43" s="85">
        <f t="shared" si="0"/>
        <v>1260000</v>
      </c>
      <c r="L43" s="83">
        <f t="shared" si="0"/>
        <v>0</v>
      </c>
      <c r="M43" s="83">
        <f t="shared" si="0"/>
        <v>0</v>
      </c>
      <c r="N43" s="84">
        <f t="shared" si="0"/>
        <v>705583.09</v>
      </c>
      <c r="O43" s="84">
        <f t="shared" si="0"/>
        <v>266011.48</v>
      </c>
      <c r="P43" s="84">
        <f t="shared" si="0"/>
        <v>39000</v>
      </c>
      <c r="Q43" s="84">
        <f t="shared" si="0"/>
        <v>15840.960000000001</v>
      </c>
      <c r="R43" s="85">
        <f t="shared" si="0"/>
        <v>2803.9</v>
      </c>
      <c r="S43" s="86">
        <f t="shared" si="0"/>
        <v>0</v>
      </c>
      <c r="T43" s="87">
        <f t="shared" si="0"/>
        <v>918016.57</v>
      </c>
      <c r="U43" s="87">
        <f t="shared" si="0"/>
        <v>90310</v>
      </c>
      <c r="V43" s="87">
        <f t="shared" si="0"/>
        <v>0</v>
      </c>
      <c r="W43" s="87">
        <f t="shared" si="0"/>
        <v>399619.41</v>
      </c>
      <c r="X43" s="88">
        <f t="shared" si="0"/>
        <v>0</v>
      </c>
      <c r="Y43" s="85">
        <f t="shared" si="0"/>
        <v>218359.17</v>
      </c>
      <c r="Z43" s="147">
        <f>SUM(A43:Y43)</f>
        <v>3939051.2499999995</v>
      </c>
    </row>
    <row r="44" spans="1:26" x14ac:dyDescent="0.2">
      <c r="A44" s="249">
        <f>A43+B43+C43</f>
        <v>9700</v>
      </c>
      <c r="B44" s="250"/>
      <c r="C44" s="251"/>
      <c r="D44" s="252">
        <f>D43+F43+E43</f>
        <v>2700</v>
      </c>
      <c r="E44" s="284"/>
      <c r="F44" s="253"/>
      <c r="G44" s="254">
        <f>G43+H43</f>
        <v>0</v>
      </c>
      <c r="H44" s="255"/>
      <c r="I44" s="256">
        <f>I43+J43</f>
        <v>11106.67</v>
      </c>
      <c r="J44" s="257"/>
      <c r="K44" s="110">
        <f>K43</f>
        <v>1260000</v>
      </c>
      <c r="L44" s="258">
        <f>L43+M43</f>
        <v>0</v>
      </c>
      <c r="M44" s="259"/>
      <c r="N44" s="260">
        <f>N43+O43+Q43+P43</f>
        <v>1026435.5299999999</v>
      </c>
      <c r="O44" s="260"/>
      <c r="P44" s="260"/>
      <c r="Q44" s="260"/>
      <c r="R44" s="90">
        <f>R43</f>
        <v>2803.9</v>
      </c>
      <c r="S44" s="91">
        <f>S43</f>
        <v>0</v>
      </c>
      <c r="T44" s="261">
        <f>T43+U43+V43+W43</f>
        <v>1407945.98</v>
      </c>
      <c r="U44" s="262"/>
      <c r="V44" s="262"/>
      <c r="W44" s="263"/>
      <c r="X44" s="92">
        <f>X43</f>
        <v>0</v>
      </c>
      <c r="Y44" s="161">
        <f>Y43</f>
        <v>218359.17</v>
      </c>
      <c r="Z44" s="147">
        <f>A44+D44+G44+I44+K44+L44+N44+R44+S44+T44+X44+Y44</f>
        <v>3939051.2499999995</v>
      </c>
    </row>
    <row r="45" spans="1:26" x14ac:dyDescent="0.2">
      <c r="A45" s="242">
        <f>A44+D44+G44+I44</f>
        <v>23506.67</v>
      </c>
      <c r="B45" s="243"/>
      <c r="C45" s="243"/>
      <c r="D45" s="243"/>
      <c r="E45" s="243"/>
      <c r="F45" s="243"/>
      <c r="G45" s="243"/>
      <c r="H45" s="243"/>
      <c r="I45" s="243"/>
      <c r="J45" s="243"/>
      <c r="K45" s="93">
        <f>K44</f>
        <v>1260000</v>
      </c>
      <c r="L45" s="242">
        <f>L44</f>
        <v>0</v>
      </c>
      <c r="M45" s="244"/>
      <c r="N45" s="242">
        <f>N44+R44+S44+T44</f>
        <v>2437185.41</v>
      </c>
      <c r="O45" s="245"/>
      <c r="P45" s="245"/>
      <c r="Q45" s="245"/>
      <c r="R45" s="245"/>
      <c r="S45" s="245"/>
      <c r="T45" s="245"/>
      <c r="U45" s="245"/>
      <c r="V45" s="245"/>
      <c r="W45" s="244"/>
      <c r="X45" s="93">
        <f>X44</f>
        <v>0</v>
      </c>
      <c r="Y45" s="93">
        <f>Y44</f>
        <v>218359.17</v>
      </c>
      <c r="Z45" s="147">
        <f>A45+K45+L45+N45+X45+Y45</f>
        <v>3939051.25</v>
      </c>
    </row>
    <row r="46" spans="1:26" x14ac:dyDescent="0.2">
      <c r="Z46" s="97">
        <f>Z43-Y43</f>
        <v>3720692.0799999996</v>
      </c>
    </row>
    <row r="47" spans="1:26" x14ac:dyDescent="0.2">
      <c r="C47" s="111" t="s">
        <v>91</v>
      </c>
      <c r="D47" s="97">
        <f>H43+J43</f>
        <v>0</v>
      </c>
      <c r="E47" s="97"/>
      <c r="G47" s="97">
        <f>N44+R44</f>
        <v>1029239.4299999999</v>
      </c>
      <c r="I47" s="97">
        <f>U43+W43</f>
        <v>489929.41</v>
      </c>
      <c r="R47" s="111" t="s">
        <v>91</v>
      </c>
      <c r="S47" s="97">
        <f>D47+G47+I47</f>
        <v>1519168.8399999999</v>
      </c>
      <c r="T47" s="112"/>
      <c r="U47" s="111"/>
      <c r="V47" s="97"/>
      <c r="Z47" s="97"/>
    </row>
    <row r="49" spans="3:22" x14ac:dyDescent="0.2">
      <c r="C49" s="111" t="s">
        <v>92</v>
      </c>
      <c r="D49" s="97">
        <f>A44+D44+G43+I43</f>
        <v>23506.67</v>
      </c>
      <c r="E49" s="97"/>
      <c r="G49" s="97">
        <f>K44</f>
        <v>1260000</v>
      </c>
      <c r="I49" s="97">
        <f>L44</f>
        <v>0</v>
      </c>
      <c r="K49" s="97">
        <f>S44</f>
        <v>0</v>
      </c>
      <c r="M49" s="97">
        <f>T43+V43</f>
        <v>918016.57</v>
      </c>
      <c r="O49" s="97">
        <f>X44</f>
        <v>0</v>
      </c>
      <c r="P49" s="97">
        <f>Y44</f>
        <v>218359.17</v>
      </c>
      <c r="R49" s="111" t="s">
        <v>92</v>
      </c>
      <c r="S49" s="97">
        <f>D49+G49+I49+K49+M49+O49+P49</f>
        <v>2419882.4099999997</v>
      </c>
      <c r="T49" s="97">
        <f>S49-Y44</f>
        <v>2201523.2399999998</v>
      </c>
      <c r="U49" s="112"/>
      <c r="V49" s="97"/>
    </row>
    <row r="51" spans="3:22" x14ac:dyDescent="0.2">
      <c r="C51" t="s">
        <v>93</v>
      </c>
      <c r="D51" s="97">
        <f>D47+D49</f>
        <v>23506.67</v>
      </c>
      <c r="E51" s="97"/>
      <c r="R51" t="s">
        <v>13</v>
      </c>
      <c r="S51" s="97">
        <f>S47+S49</f>
        <v>3939051.2499999995</v>
      </c>
      <c r="T51" s="97">
        <f>S47+T49</f>
        <v>3720692.0799999996</v>
      </c>
      <c r="V51" s="97"/>
    </row>
    <row r="56" spans="3:22" x14ac:dyDescent="0.2">
      <c r="G56" s="97">
        <v>4593346.76</v>
      </c>
      <c r="J56" s="97">
        <v>6534545.3300000001</v>
      </c>
      <c r="S56" s="27"/>
    </row>
    <row r="58" spans="3:22" x14ac:dyDescent="0.2">
      <c r="G58" s="97">
        <f>G56+Z43</f>
        <v>8532398.0099999998</v>
      </c>
    </row>
    <row r="60" spans="3:22" x14ac:dyDescent="0.2">
      <c r="G60" s="97">
        <f>G58-J56</f>
        <v>1997852.6799999997</v>
      </c>
    </row>
    <row r="62" spans="3:22" x14ac:dyDescent="0.2">
      <c r="G62" s="97">
        <f>G60-N59</f>
        <v>1997852.6799999997</v>
      </c>
    </row>
  </sheetData>
  <mergeCells count="17">
    <mergeCell ref="G1:H1"/>
    <mergeCell ref="I1:J1"/>
    <mergeCell ref="L1:M1"/>
    <mergeCell ref="N1:Q1"/>
    <mergeCell ref="A45:J45"/>
    <mergeCell ref="L45:M45"/>
    <mergeCell ref="N45:W45"/>
    <mergeCell ref="T1:W1"/>
    <mergeCell ref="A44:C44"/>
    <mergeCell ref="D44:F44"/>
    <mergeCell ref="G44:H44"/>
    <mergeCell ref="I44:J44"/>
    <mergeCell ref="L44:M44"/>
    <mergeCell ref="N44:Q44"/>
    <mergeCell ref="T44:W44"/>
    <mergeCell ref="A1:C1"/>
    <mergeCell ref="D1:F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pane ySplit="2" topLeftCell="A3" activePane="bottomLeft" state="frozen"/>
      <selection pane="bottomLeft" activeCell="V16" sqref="V1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64" t="s">
        <v>25</v>
      </c>
      <c r="B1" s="265"/>
      <c r="C1" s="266"/>
      <c r="D1" s="267" t="s">
        <v>26</v>
      </c>
      <c r="E1" s="268"/>
      <c r="F1" s="269" t="s">
        <v>27</v>
      </c>
      <c r="G1" s="270"/>
      <c r="H1" s="271" t="s">
        <v>28</v>
      </c>
      <c r="I1" s="272"/>
      <c r="J1" s="44" t="s">
        <v>90</v>
      </c>
      <c r="K1" s="273" t="s">
        <v>29</v>
      </c>
      <c r="L1" s="274"/>
      <c r="M1" s="275" t="s">
        <v>1</v>
      </c>
      <c r="N1" s="276"/>
      <c r="O1" s="277"/>
      <c r="P1" s="44" t="s">
        <v>2</v>
      </c>
      <c r="Q1" s="49" t="s">
        <v>3</v>
      </c>
      <c r="R1" s="246" t="s">
        <v>4</v>
      </c>
      <c r="S1" s="247"/>
      <c r="T1" s="247"/>
      <c r="U1" s="248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120">
        <v>1000</v>
      </c>
      <c r="B3" s="94">
        <v>6000</v>
      </c>
      <c r="C3" s="75"/>
      <c r="D3" s="94">
        <v>1000</v>
      </c>
      <c r="E3" s="120">
        <v>2000</v>
      </c>
      <c r="F3" s="94">
        <v>5000</v>
      </c>
      <c r="G3" s="75"/>
      <c r="H3" s="94">
        <v>9000</v>
      </c>
      <c r="I3" s="75"/>
      <c r="J3" s="75"/>
      <c r="K3" s="75"/>
      <c r="L3" s="75"/>
      <c r="M3" s="94">
        <v>3271.09</v>
      </c>
      <c r="N3" s="95">
        <v>166700</v>
      </c>
      <c r="O3" s="94">
        <v>6300</v>
      </c>
      <c r="P3" s="94">
        <v>1020</v>
      </c>
      <c r="Q3" s="75"/>
      <c r="R3" s="94">
        <v>146.25</v>
      </c>
      <c r="S3" s="75"/>
      <c r="T3" s="75"/>
      <c r="U3" s="94">
        <v>102667.46</v>
      </c>
      <c r="V3" s="75"/>
      <c r="W3" s="76"/>
    </row>
    <row r="4" spans="1:23" s="24" customFormat="1" x14ac:dyDescent="0.2">
      <c r="A4" s="75"/>
      <c r="B4" s="121">
        <v>3500</v>
      </c>
      <c r="C4" s="75"/>
      <c r="D4" s="94">
        <v>17913.12</v>
      </c>
      <c r="E4" s="75"/>
      <c r="F4" s="75"/>
      <c r="G4" s="75"/>
      <c r="H4" s="94">
        <v>21000</v>
      </c>
      <c r="I4" s="75"/>
      <c r="J4" s="75"/>
      <c r="K4" s="75"/>
      <c r="L4" s="75"/>
      <c r="M4" s="94">
        <v>3914.81</v>
      </c>
      <c r="N4" s="75"/>
      <c r="O4" s="94">
        <v>7000</v>
      </c>
      <c r="P4" s="94">
        <v>820.5</v>
      </c>
      <c r="Q4" s="75"/>
      <c r="R4" s="94">
        <v>337.9</v>
      </c>
      <c r="S4" s="75"/>
      <c r="T4" s="75"/>
      <c r="U4" s="94">
        <v>102063.75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3083.62</v>
      </c>
      <c r="N5" s="75"/>
      <c r="O5" s="94">
        <v>6300</v>
      </c>
      <c r="P5" s="94">
        <v>735</v>
      </c>
      <c r="Q5" s="75"/>
      <c r="R5" s="94">
        <v>6688.68</v>
      </c>
      <c r="S5" s="75"/>
      <c r="T5" s="75"/>
      <c r="U5" s="94">
        <v>102063.75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84.73</v>
      </c>
      <c r="N6" s="75"/>
      <c r="O6" s="94">
        <v>7000</v>
      </c>
      <c r="P6" s="96">
        <v>279.3</v>
      </c>
      <c r="Q6" s="75"/>
      <c r="R6" s="94">
        <v>75148.960000000006</v>
      </c>
      <c r="S6" s="75"/>
      <c r="T6" s="75"/>
      <c r="U6" s="94">
        <v>102063.75</v>
      </c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17702.919999999998</v>
      </c>
      <c r="N7" s="75"/>
      <c r="O7" s="94">
        <v>6300</v>
      </c>
      <c r="P7" s="96">
        <v>232.8</v>
      </c>
      <c r="Q7" s="75"/>
      <c r="R7" s="94">
        <v>3591.65</v>
      </c>
      <c r="S7" s="75"/>
      <c r="T7" s="75"/>
      <c r="U7" s="127">
        <v>-5043.8999999999996</v>
      </c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41898.57</v>
      </c>
      <c r="N8" s="75"/>
      <c r="O8" s="94">
        <v>6400</v>
      </c>
      <c r="P8" s="96">
        <v>1371.36</v>
      </c>
      <c r="Q8" s="75"/>
      <c r="R8" s="94">
        <v>227.56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55867.839999999997</v>
      </c>
      <c r="N9" s="75"/>
      <c r="O9" s="75"/>
      <c r="P9" s="96">
        <v>1107.8399999999999</v>
      </c>
      <c r="Q9" s="75"/>
      <c r="R9" s="94">
        <v>275621.26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3083.62</v>
      </c>
      <c r="N10" s="75"/>
      <c r="O10" s="75"/>
      <c r="P10" s="96">
        <v>1041.96</v>
      </c>
      <c r="Q10" s="75"/>
      <c r="R10" s="94">
        <v>59173.02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1883.93</v>
      </c>
      <c r="N11" s="75"/>
      <c r="O11" s="75"/>
      <c r="P11" s="96">
        <v>55.86</v>
      </c>
      <c r="Q11" s="75"/>
      <c r="R11" s="94">
        <v>4491.59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2454.1999999999998</v>
      </c>
      <c r="N12" s="75"/>
      <c r="O12" s="75"/>
      <c r="P12" s="96">
        <v>735</v>
      </c>
      <c r="Q12" s="75"/>
      <c r="R12" s="94">
        <v>2741.49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6024.43</v>
      </c>
      <c r="N13" s="75"/>
      <c r="O13" s="75"/>
      <c r="P13" s="78"/>
      <c r="Q13" s="75"/>
      <c r="R13" s="94">
        <v>316.13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6651.35</v>
      </c>
      <c r="N14" s="75"/>
      <c r="O14" s="75"/>
      <c r="P14" s="78"/>
      <c r="Q14" s="75"/>
      <c r="R14" s="94">
        <v>348.22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84.73</v>
      </c>
      <c r="N15" s="75"/>
      <c r="O15" s="75"/>
      <c r="P15" s="78"/>
      <c r="Q15" s="75"/>
      <c r="R15" s="94">
        <v>150.86000000000001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3083.62</v>
      </c>
      <c r="N16" s="75"/>
      <c r="O16" s="75"/>
      <c r="P16" s="78"/>
      <c r="Q16" s="75"/>
      <c r="R16" s="94">
        <v>266689.09999999998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34656.68</v>
      </c>
      <c r="N17" s="75"/>
      <c r="O17" s="75"/>
      <c r="P17" s="78"/>
      <c r="Q17" s="75"/>
      <c r="R17" s="94">
        <v>4702.76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46212.09</v>
      </c>
      <c r="N18" s="75"/>
      <c r="O18" s="75"/>
      <c r="P18" s="78"/>
      <c r="Q18" s="75"/>
      <c r="R18" s="94">
        <v>2431.6799999999998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17318.89</v>
      </c>
      <c r="N19" s="75"/>
      <c r="O19" s="75"/>
      <c r="P19" s="78"/>
      <c r="Q19" s="75"/>
      <c r="R19" s="94">
        <v>1910.71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84.73</v>
      </c>
      <c r="N20" s="75"/>
      <c r="O20" s="75"/>
      <c r="P20" s="78"/>
      <c r="Q20" s="75"/>
      <c r="R20" s="94">
        <v>2347.0700000000002</v>
      </c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4467.49</v>
      </c>
      <c r="N21" s="75"/>
      <c r="O21" s="75"/>
      <c r="P21" s="78"/>
      <c r="Q21" s="75"/>
      <c r="R21" s="94">
        <v>1228.2</v>
      </c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4932.38</v>
      </c>
      <c r="N22" s="75"/>
      <c r="O22" s="75"/>
      <c r="P22" s="78"/>
      <c r="Q22" s="75"/>
      <c r="R22" s="94">
        <v>4684.79</v>
      </c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5471.66</v>
      </c>
      <c r="N23" s="75"/>
      <c r="O23" s="75"/>
      <c r="P23" s="78"/>
      <c r="Q23" s="75"/>
      <c r="R23" s="94">
        <v>2864.27</v>
      </c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4532.32</v>
      </c>
      <c r="N24" s="75"/>
      <c r="O24" s="75"/>
      <c r="P24" s="78"/>
      <c r="Q24" s="75"/>
      <c r="R24" s="94">
        <v>1094.33</v>
      </c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51576.7</v>
      </c>
      <c r="N25" s="75"/>
      <c r="O25" s="75"/>
      <c r="P25" s="78"/>
      <c r="Q25" s="75"/>
      <c r="R25" s="94">
        <v>348.22</v>
      </c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57127.07</v>
      </c>
      <c r="N26" s="75"/>
      <c r="O26" s="75"/>
      <c r="P26" s="78"/>
      <c r="Q26" s="75"/>
      <c r="R26" s="94">
        <v>150.86000000000001</v>
      </c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5041.34</v>
      </c>
      <c r="N27" s="75"/>
      <c r="O27" s="75"/>
      <c r="P27" s="78"/>
      <c r="Q27" s="75"/>
      <c r="R27" s="94">
        <v>54793.14</v>
      </c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46425.39</v>
      </c>
      <c r="N28" s="75"/>
      <c r="O28" s="75"/>
      <c r="P28" s="78"/>
      <c r="Q28" s="75"/>
      <c r="R28" s="94">
        <v>5915.17</v>
      </c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84.73</v>
      </c>
      <c r="N29" s="75"/>
      <c r="O29" s="75"/>
      <c r="P29" s="78"/>
      <c r="Q29" s="75"/>
      <c r="R29" s="94">
        <v>2864.27</v>
      </c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909.16</v>
      </c>
      <c r="N30" s="75"/>
      <c r="O30" s="75"/>
      <c r="P30" s="78"/>
      <c r="Q30" s="75"/>
      <c r="R30" s="94">
        <v>409.25</v>
      </c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264.98</v>
      </c>
      <c r="N31" s="75"/>
      <c r="O31" s="75"/>
      <c r="P31" s="78"/>
      <c r="Q31" s="75"/>
      <c r="R31" s="94">
        <v>4684.79</v>
      </c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4467.49</v>
      </c>
      <c r="N32" s="75"/>
      <c r="O32" s="75"/>
      <c r="P32" s="78"/>
      <c r="Q32" s="75"/>
      <c r="R32" s="94">
        <v>654.16999999999996</v>
      </c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4932.38</v>
      </c>
      <c r="N33" s="75"/>
      <c r="O33" s="75"/>
      <c r="P33" s="78"/>
      <c r="Q33" s="75"/>
      <c r="R33" s="94">
        <v>6869.17</v>
      </c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4">
        <v>4532.32</v>
      </c>
      <c r="N34" s="75"/>
      <c r="O34" s="75"/>
      <c r="P34" s="78"/>
      <c r="Q34" s="75"/>
      <c r="R34" s="94">
        <v>4683.16</v>
      </c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4">
        <v>5041.34</v>
      </c>
      <c r="N35" s="75"/>
      <c r="O35" s="75"/>
      <c r="P35" s="78"/>
      <c r="Q35" s="75"/>
      <c r="R35" s="94">
        <v>4848.49</v>
      </c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4">
        <v>5471.66</v>
      </c>
      <c r="N36" s="75"/>
      <c r="O36" s="75"/>
      <c r="P36" s="78"/>
      <c r="Q36" s="75"/>
      <c r="R36" s="94">
        <v>2580.8200000000002</v>
      </c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4">
        <v>51576.7</v>
      </c>
      <c r="N37" s="75"/>
      <c r="O37" s="75"/>
      <c r="P37" s="78"/>
      <c r="Q37" s="75"/>
      <c r="R37" s="94">
        <v>2580.8200000000002</v>
      </c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4">
        <v>57127.07</v>
      </c>
      <c r="N38" s="75"/>
      <c r="O38" s="75"/>
      <c r="P38" s="78"/>
      <c r="Q38" s="75"/>
      <c r="R38" s="94">
        <v>2431.6799999999998</v>
      </c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4">
        <v>34844.35</v>
      </c>
      <c r="N39" s="75"/>
      <c r="O39" s="75"/>
      <c r="P39" s="78"/>
      <c r="Q39" s="75"/>
      <c r="R39" s="94">
        <v>2431.6799999999998</v>
      </c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4">
        <v>1593.56</v>
      </c>
      <c r="N40" s="75"/>
      <c r="O40" s="75"/>
      <c r="P40" s="78"/>
      <c r="Q40" s="75"/>
      <c r="R40" s="94">
        <v>1968.51</v>
      </c>
      <c r="S40" s="75"/>
      <c r="T40" s="75"/>
      <c r="U40" s="75"/>
      <c r="V40" s="75"/>
      <c r="W40" s="76"/>
    </row>
    <row r="41" spans="1:23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4">
        <v>175.47</v>
      </c>
      <c r="N41" s="75"/>
      <c r="O41" s="75"/>
      <c r="P41" s="78"/>
      <c r="Q41" s="75"/>
      <c r="R41" s="94">
        <v>2508.52</v>
      </c>
      <c r="S41" s="75"/>
      <c r="T41" s="75"/>
      <c r="U41" s="75"/>
      <c r="V41" s="75"/>
      <c r="W41" s="76"/>
    </row>
    <row r="42" spans="1:23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/>
      <c r="Q42" s="75"/>
      <c r="R42" s="94">
        <v>150.86000000000001</v>
      </c>
      <c r="S42" s="75"/>
      <c r="T42" s="75"/>
      <c r="U42" s="75"/>
      <c r="V42" s="75"/>
      <c r="W42" s="76"/>
    </row>
    <row r="43" spans="1:23" s="24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8"/>
      <c r="Q43" s="75"/>
      <c r="R43" s="94">
        <v>348.22</v>
      </c>
      <c r="S43" s="75"/>
      <c r="T43" s="75"/>
      <c r="U43" s="75"/>
      <c r="V43" s="75"/>
      <c r="W43" s="76"/>
    </row>
    <row r="44" spans="1:23" s="24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8"/>
      <c r="Q44" s="75"/>
      <c r="R44" s="95">
        <v>128.74</v>
      </c>
      <c r="S44" s="75"/>
      <c r="T44" s="75"/>
      <c r="U44" s="75"/>
      <c r="V44" s="75"/>
      <c r="W44" s="76"/>
    </row>
    <row r="45" spans="1:23" s="24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8"/>
      <c r="Q45" s="75"/>
      <c r="R45" s="94">
        <v>264033.03000000003</v>
      </c>
      <c r="S45" s="75"/>
      <c r="T45" s="75"/>
      <c r="U45" s="75"/>
      <c r="V45" s="75"/>
      <c r="W45" s="76"/>
    </row>
    <row r="46" spans="1:23" s="24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8"/>
      <c r="Q46" s="75"/>
      <c r="R46" s="94">
        <v>265646.21999999997</v>
      </c>
      <c r="S46" s="75"/>
      <c r="T46" s="75"/>
      <c r="U46" s="75"/>
      <c r="V46" s="75"/>
      <c r="W46" s="76"/>
    </row>
    <row r="47" spans="1:23" s="24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8"/>
      <c r="Q47" s="75"/>
      <c r="R47" s="94">
        <v>4684.79</v>
      </c>
      <c r="S47" s="75"/>
      <c r="T47" s="75"/>
      <c r="U47" s="75"/>
      <c r="V47" s="75"/>
      <c r="W47" s="76"/>
    </row>
    <row r="48" spans="1:23" s="24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8"/>
      <c r="Q48" s="75"/>
      <c r="R48" s="94">
        <v>2110.56</v>
      </c>
      <c r="S48" s="75"/>
      <c r="T48" s="75"/>
      <c r="U48" s="75"/>
      <c r="V48" s="75"/>
      <c r="W48" s="76"/>
    </row>
    <row r="49" spans="1:23" s="24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75"/>
      <c r="R49" s="94">
        <v>3276.79</v>
      </c>
      <c r="S49" s="75"/>
      <c r="T49" s="75"/>
      <c r="U49" s="75"/>
      <c r="V49" s="75"/>
      <c r="W49" s="76"/>
    </row>
    <row r="50" spans="1:23" s="24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94">
        <v>2864.27</v>
      </c>
      <c r="S50" s="75"/>
      <c r="T50" s="75"/>
      <c r="U50" s="75"/>
      <c r="V50" s="75"/>
      <c r="W50" s="76"/>
    </row>
    <row r="51" spans="1:23" s="2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94">
        <v>58545.24</v>
      </c>
      <c r="S51" s="75"/>
      <c r="T51" s="75"/>
      <c r="U51" s="75"/>
      <c r="V51" s="75"/>
      <c r="W51" s="76"/>
    </row>
    <row r="52" spans="1:23" s="24" customFormat="1" x14ac:dyDescent="0.2">
      <c r="A52" s="79">
        <f t="shared" ref="A52:V52" si="0">SUM(A3:A51)</f>
        <v>1000</v>
      </c>
      <c r="B52" s="79">
        <f t="shared" si="0"/>
        <v>9500</v>
      </c>
      <c r="C52" s="79">
        <f t="shared" si="0"/>
        <v>0</v>
      </c>
      <c r="D52" s="80">
        <f t="shared" si="0"/>
        <v>18913.12</v>
      </c>
      <c r="E52" s="80">
        <f t="shared" si="0"/>
        <v>2000</v>
      </c>
      <c r="F52" s="81">
        <f t="shared" si="0"/>
        <v>5000</v>
      </c>
      <c r="G52" s="81">
        <f t="shared" si="0"/>
        <v>0</v>
      </c>
      <c r="H52" s="82">
        <f t="shared" si="0"/>
        <v>30000</v>
      </c>
      <c r="I52" s="82">
        <f t="shared" si="0"/>
        <v>0</v>
      </c>
      <c r="J52" s="85">
        <f t="shared" si="0"/>
        <v>0</v>
      </c>
      <c r="K52" s="83">
        <f t="shared" si="0"/>
        <v>0</v>
      </c>
      <c r="L52" s="83">
        <f t="shared" si="0"/>
        <v>0</v>
      </c>
      <c r="M52" s="84">
        <f t="shared" si="0"/>
        <v>597957.41</v>
      </c>
      <c r="N52" s="84">
        <f t="shared" si="0"/>
        <v>166700</v>
      </c>
      <c r="O52" s="84">
        <f t="shared" si="0"/>
        <v>39300</v>
      </c>
      <c r="P52" s="85">
        <f t="shared" si="0"/>
        <v>7399.62</v>
      </c>
      <c r="Q52" s="86">
        <f t="shared" si="0"/>
        <v>0</v>
      </c>
      <c r="R52" s="87">
        <f t="shared" si="0"/>
        <v>1419447.9200000002</v>
      </c>
      <c r="S52" s="87">
        <f t="shared" si="0"/>
        <v>0</v>
      </c>
      <c r="T52" s="87">
        <f t="shared" si="0"/>
        <v>0</v>
      </c>
      <c r="U52" s="87">
        <f t="shared" si="0"/>
        <v>403814.81</v>
      </c>
      <c r="V52" s="88">
        <f t="shared" si="0"/>
        <v>0</v>
      </c>
      <c r="W52" s="89">
        <f>SUM(A52:V52)</f>
        <v>2701032.8800000004</v>
      </c>
    </row>
    <row r="53" spans="1:23" x14ac:dyDescent="0.2">
      <c r="A53" s="249">
        <f>A52+B52+C52</f>
        <v>10500</v>
      </c>
      <c r="B53" s="250"/>
      <c r="C53" s="251"/>
      <c r="D53" s="252">
        <f>D52+E52</f>
        <v>20913.12</v>
      </c>
      <c r="E53" s="253"/>
      <c r="F53" s="254">
        <f>F52+G52</f>
        <v>5000</v>
      </c>
      <c r="G53" s="255"/>
      <c r="H53" s="256">
        <f>H52+I52</f>
        <v>30000</v>
      </c>
      <c r="I53" s="257"/>
      <c r="J53" s="110">
        <f>J52</f>
        <v>0</v>
      </c>
      <c r="K53" s="258">
        <f>K52+L52</f>
        <v>0</v>
      </c>
      <c r="L53" s="259"/>
      <c r="M53" s="260">
        <f>M52+N52+O52</f>
        <v>803957.41</v>
      </c>
      <c r="N53" s="260"/>
      <c r="O53" s="260"/>
      <c r="P53" s="90">
        <f>P52</f>
        <v>7399.62</v>
      </c>
      <c r="Q53" s="91">
        <f>Q52</f>
        <v>0</v>
      </c>
      <c r="R53" s="261">
        <f>R52+S52+T52+U52</f>
        <v>1823262.7300000002</v>
      </c>
      <c r="S53" s="262"/>
      <c r="T53" s="262"/>
      <c r="U53" s="263"/>
      <c r="V53" s="92">
        <f>V52</f>
        <v>0</v>
      </c>
      <c r="W53" s="89">
        <f>A53+D53+F53+H53+K53+M53+P53+R53+V53+Q53+J53</f>
        <v>2701032.8800000004</v>
      </c>
    </row>
    <row r="54" spans="1:23" x14ac:dyDescent="0.2">
      <c r="A54" s="242">
        <f>A53+D53+F53+H53</f>
        <v>66413.119999999995</v>
      </c>
      <c r="B54" s="243"/>
      <c r="C54" s="243"/>
      <c r="D54" s="243"/>
      <c r="E54" s="243"/>
      <c r="F54" s="243"/>
      <c r="G54" s="243"/>
      <c r="H54" s="243"/>
      <c r="I54" s="243"/>
      <c r="J54" s="93">
        <f>J53</f>
        <v>0</v>
      </c>
      <c r="K54" s="242">
        <f>K53</f>
        <v>0</v>
      </c>
      <c r="L54" s="244"/>
      <c r="M54" s="242">
        <f>M53+P53+Q53+R53</f>
        <v>2634619.7600000002</v>
      </c>
      <c r="N54" s="245"/>
      <c r="O54" s="245"/>
      <c r="P54" s="245"/>
      <c r="Q54" s="245"/>
      <c r="R54" s="245"/>
      <c r="S54" s="245"/>
      <c r="T54" s="245"/>
      <c r="U54" s="244"/>
      <c r="V54" s="93">
        <f>V53</f>
        <v>0</v>
      </c>
      <c r="W54" s="89">
        <f>A54+J54+K54+M54+V54</f>
        <v>2701032.8800000004</v>
      </c>
    </row>
    <row r="56" spans="1:23" x14ac:dyDescent="0.2">
      <c r="C56" s="111" t="s">
        <v>91</v>
      </c>
      <c r="D56" s="97">
        <f>G52+I52</f>
        <v>0</v>
      </c>
      <c r="F56" s="97">
        <f>M53+P53</f>
        <v>811357.03</v>
      </c>
      <c r="H56" s="97">
        <f>S52+U52</f>
        <v>403814.81</v>
      </c>
      <c r="P56" s="111" t="s">
        <v>91</v>
      </c>
      <c r="Q56" s="97">
        <f>D56+F56+H56</f>
        <v>1215171.8400000001</v>
      </c>
      <c r="R56" s="111"/>
      <c r="S56" s="111"/>
      <c r="T56" s="97"/>
      <c r="W56" s="97"/>
    </row>
    <row r="58" spans="1:23" x14ac:dyDescent="0.2">
      <c r="C58" s="111" t="s">
        <v>92</v>
      </c>
      <c r="D58" s="97">
        <f>A53+D53+F52+H52</f>
        <v>66413.119999999995</v>
      </c>
      <c r="F58" s="97">
        <f>J53</f>
        <v>0</v>
      </c>
      <c r="H58" s="97">
        <f>K53</f>
        <v>0</v>
      </c>
      <c r="J58" s="97">
        <f>Q53</f>
        <v>0</v>
      </c>
      <c r="L58" s="97">
        <f>R52+T52</f>
        <v>1419447.9200000002</v>
      </c>
      <c r="N58" s="97">
        <f>V53</f>
        <v>0</v>
      </c>
      <c r="P58" s="111" t="s">
        <v>92</v>
      </c>
      <c r="Q58" s="97">
        <f>D58+F58+H58+J58+L58+N58</f>
        <v>1485861.04</v>
      </c>
      <c r="S58" s="112"/>
      <c r="T58" s="97"/>
    </row>
    <row r="60" spans="1:23" x14ac:dyDescent="0.2">
      <c r="C60" t="s">
        <v>93</v>
      </c>
      <c r="D60" s="97">
        <f>D56+D58</f>
        <v>66413.119999999995</v>
      </c>
      <c r="P60" t="s">
        <v>13</v>
      </c>
      <c r="Q60" s="97">
        <f>Q56+Q58</f>
        <v>2701032.88</v>
      </c>
      <c r="T60" s="97"/>
    </row>
  </sheetData>
  <mergeCells count="17">
    <mergeCell ref="M1:O1"/>
    <mergeCell ref="A54:I54"/>
    <mergeCell ref="K54:L54"/>
    <mergeCell ref="M54:U54"/>
    <mergeCell ref="R1:U1"/>
    <mergeCell ref="A53:C53"/>
    <mergeCell ref="D53:E53"/>
    <mergeCell ref="F53:G53"/>
    <mergeCell ref="H53:I53"/>
    <mergeCell ref="K53:L53"/>
    <mergeCell ref="M53:O53"/>
    <mergeCell ref="R53:U53"/>
    <mergeCell ref="A1:C1"/>
    <mergeCell ref="D1:E1"/>
    <mergeCell ref="F1:G1"/>
    <mergeCell ref="H1:I1"/>
    <mergeCell ref="K1:L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view="pageBreakPreview" topLeftCell="A96" zoomScale="110" zoomScaleSheetLayoutView="110" workbookViewId="0">
      <selection activeCell="C97" sqref="A97:XFD14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115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2" t="s">
        <v>116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36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235" t="s">
        <v>7</v>
      </c>
      <c r="B14" s="235" t="s">
        <v>65</v>
      </c>
      <c r="C14" s="235" t="s">
        <v>8</v>
      </c>
      <c r="D14" s="236" t="s">
        <v>128</v>
      </c>
      <c r="E14" s="237"/>
      <c r="F14" s="238"/>
      <c r="G14" s="238"/>
      <c r="H14" s="238"/>
      <c r="I14" s="238"/>
      <c r="J14" s="238"/>
      <c r="K14" s="238"/>
      <c r="L14" s="238"/>
      <c r="M14" s="239" t="s">
        <v>67</v>
      </c>
    </row>
    <row r="15" spans="1:32" ht="16.5" customHeight="1" x14ac:dyDescent="0.2">
      <c r="A15" s="235"/>
      <c r="B15" s="235"/>
      <c r="C15" s="235"/>
      <c r="D15" s="236"/>
      <c r="E15" s="240" t="s">
        <v>117</v>
      </c>
      <c r="F15" s="241"/>
      <c r="G15" s="240" t="s">
        <v>118</v>
      </c>
      <c r="H15" s="241"/>
      <c r="I15" s="240" t="s">
        <v>119</v>
      </c>
      <c r="J15" s="241"/>
      <c r="K15" s="240" t="s">
        <v>120</v>
      </c>
      <c r="L15" s="241"/>
      <c r="M15" s="239"/>
    </row>
    <row r="16" spans="1:32" ht="63" customHeight="1" x14ac:dyDescent="0.2">
      <c r="A16" s="235"/>
      <c r="B16" s="235"/>
      <c r="C16" s="235"/>
      <c r="D16" s="236"/>
      <c r="E16" s="123" t="s">
        <v>10</v>
      </c>
      <c r="F16" s="123" t="s">
        <v>11</v>
      </c>
      <c r="G16" s="123" t="s">
        <v>10</v>
      </c>
      <c r="H16" s="123" t="s">
        <v>11</v>
      </c>
      <c r="I16" s="123" t="s">
        <v>10</v>
      </c>
      <c r="J16" s="123" t="s">
        <v>11</v>
      </c>
      <c r="K16" s="123" t="s">
        <v>10</v>
      </c>
      <c r="L16" s="123" t="s">
        <v>11</v>
      </c>
      <c r="M16" s="239"/>
    </row>
    <row r="17" spans="1:13" ht="12.75" customHeight="1" x14ac:dyDescent="0.2">
      <c r="A17" s="123">
        <v>1</v>
      </c>
      <c r="B17" s="123">
        <v>2</v>
      </c>
      <c r="C17" s="123">
        <v>3</v>
      </c>
      <c r="D17" s="124">
        <v>4</v>
      </c>
      <c r="E17" s="123">
        <v>5</v>
      </c>
      <c r="F17" s="123">
        <v>6</v>
      </c>
      <c r="G17" s="123">
        <v>7</v>
      </c>
      <c r="H17" s="123">
        <v>8</v>
      </c>
      <c r="I17" s="123">
        <v>9</v>
      </c>
      <c r="J17" s="123">
        <v>10</v>
      </c>
      <c r="K17" s="123">
        <v>11</v>
      </c>
      <c r="L17" s="123">
        <v>12</v>
      </c>
      <c r="M17" s="125">
        <v>13</v>
      </c>
    </row>
    <row r="18" spans="1:13" ht="12.75" customHeight="1" x14ac:dyDescent="0.2">
      <c r="A18" s="207" t="s">
        <v>21</v>
      </c>
      <c r="B18" s="208"/>
      <c r="C18" s="208"/>
      <c r="D18" s="208"/>
      <c r="E18" s="211"/>
      <c r="F18" s="211"/>
      <c r="G18" s="211"/>
      <c r="H18" s="211"/>
      <c r="I18" s="211"/>
      <c r="J18" s="211"/>
      <c r="K18" s="211"/>
      <c r="L18" s="211"/>
      <c r="M18" s="213"/>
    </row>
    <row r="19" spans="1:13" ht="12.75" customHeight="1" x14ac:dyDescent="0.2">
      <c r="A19" s="207" t="s">
        <v>32</v>
      </c>
      <c r="B19" s="208"/>
      <c r="C19" s="208"/>
      <c r="D19" s="208"/>
      <c r="E19" s="211"/>
      <c r="F19" s="211"/>
      <c r="G19" s="211"/>
      <c r="H19" s="211"/>
      <c r="I19" s="211"/>
      <c r="J19" s="211"/>
      <c r="K19" s="211"/>
      <c r="L19" s="211"/>
      <c r="M19" s="213"/>
    </row>
    <row r="20" spans="1:13" ht="12.75" customHeight="1" x14ac:dyDescent="0.2">
      <c r="A20" s="207" t="s">
        <v>31</v>
      </c>
      <c r="B20" s="208"/>
      <c r="C20" s="208"/>
      <c r="D20" s="208"/>
      <c r="E20" s="211"/>
      <c r="F20" s="211"/>
      <c r="G20" s="211"/>
      <c r="H20" s="211"/>
      <c r="I20" s="211"/>
      <c r="J20" s="211"/>
      <c r="K20" s="211"/>
      <c r="L20" s="211"/>
      <c r="M20" s="213"/>
    </row>
    <row r="21" spans="1:13" ht="12.75" customHeight="1" x14ac:dyDescent="0.2">
      <c r="A21" s="214" t="s">
        <v>12</v>
      </c>
      <c r="B21" s="226" t="s">
        <v>36</v>
      </c>
      <c r="C21" s="100" t="s">
        <v>71</v>
      </c>
      <c r="D21" s="51">
        <f t="shared" ref="D21:F21" si="0">D22+D23+D24+D25+D26</f>
        <v>857.8</v>
      </c>
      <c r="E21" s="52">
        <f t="shared" si="0"/>
        <v>38</v>
      </c>
      <c r="F21" s="52">
        <f t="shared" si="0"/>
        <v>4.4299370482629987</v>
      </c>
      <c r="G21" s="52"/>
      <c r="H21" s="52"/>
      <c r="I21" s="52"/>
      <c r="J21" s="52"/>
      <c r="K21" s="52"/>
      <c r="L21" s="52"/>
      <c r="M21" s="197"/>
    </row>
    <row r="22" spans="1:13" ht="25.5" x14ac:dyDescent="0.2">
      <c r="A22" s="185"/>
      <c r="B22" s="22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217"/>
    </row>
    <row r="23" spans="1:13" ht="38.25" x14ac:dyDescent="0.2">
      <c r="A23" s="185"/>
      <c r="B23" s="22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217"/>
    </row>
    <row r="24" spans="1:13" ht="13.5" customHeight="1" x14ac:dyDescent="0.2">
      <c r="A24" s="185"/>
      <c r="B24" s="227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217"/>
    </row>
    <row r="25" spans="1:13" ht="13.5" customHeight="1" x14ac:dyDescent="0.2">
      <c r="A25" s="185"/>
      <c r="B25" s="227"/>
      <c r="C25" s="13" t="s">
        <v>69</v>
      </c>
      <c r="D25" s="51">
        <v>857.8</v>
      </c>
      <c r="E25" s="51">
        <v>38</v>
      </c>
      <c r="F25" s="51">
        <f>E25/D25*100</f>
        <v>4.4299370482629987</v>
      </c>
      <c r="G25" s="51"/>
      <c r="H25" s="51"/>
      <c r="I25" s="51"/>
      <c r="J25" s="51"/>
      <c r="K25" s="51"/>
      <c r="L25" s="51"/>
      <c r="M25" s="217"/>
    </row>
    <row r="26" spans="1:13" ht="25.5" customHeight="1" x14ac:dyDescent="0.2">
      <c r="A26" s="185"/>
      <c r="B26" s="228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217"/>
    </row>
    <row r="27" spans="1:13" ht="55.5" customHeight="1" x14ac:dyDescent="0.2">
      <c r="A27" s="229" t="s">
        <v>121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32"/>
    </row>
    <row r="28" spans="1:13" ht="12.75" customHeight="1" x14ac:dyDescent="0.2">
      <c r="A28" s="214" t="s">
        <v>85</v>
      </c>
      <c r="B28" s="226" t="s">
        <v>86</v>
      </c>
      <c r="C28" s="100" t="s">
        <v>71</v>
      </c>
      <c r="D28" s="51">
        <f>D29+D30+D31+D32+D33</f>
        <v>0</v>
      </c>
      <c r="E28" s="52">
        <f>E29+E30+E31+E32+E33</f>
        <v>440</v>
      </c>
      <c r="F28" s="52"/>
      <c r="G28" s="52"/>
      <c r="H28" s="52"/>
      <c r="I28" s="52"/>
      <c r="J28" s="52"/>
      <c r="K28" s="52"/>
      <c r="L28" s="52"/>
      <c r="M28" s="197" t="s">
        <v>125</v>
      </c>
    </row>
    <row r="29" spans="1:13" ht="25.5" x14ac:dyDescent="0.2">
      <c r="A29" s="185"/>
      <c r="B29" s="227"/>
      <c r="C29" s="13" t="s">
        <v>14</v>
      </c>
      <c r="D29" s="51">
        <v>0</v>
      </c>
      <c r="E29" s="52"/>
      <c r="F29" s="52"/>
      <c r="G29" s="52"/>
      <c r="H29" s="52"/>
      <c r="I29" s="52"/>
      <c r="J29" s="52"/>
      <c r="K29" s="52"/>
      <c r="L29" s="52"/>
      <c r="M29" s="189"/>
    </row>
    <row r="30" spans="1:13" ht="38.25" x14ac:dyDescent="0.2">
      <c r="A30" s="185"/>
      <c r="B30" s="227"/>
      <c r="C30" s="14" t="s">
        <v>15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89"/>
    </row>
    <row r="31" spans="1:13" ht="13.5" customHeight="1" x14ac:dyDescent="0.2">
      <c r="A31" s="185"/>
      <c r="B31" s="227"/>
      <c r="C31" s="15" t="s">
        <v>68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9"/>
    </row>
    <row r="32" spans="1:13" ht="13.5" customHeight="1" x14ac:dyDescent="0.2">
      <c r="A32" s="185"/>
      <c r="B32" s="227"/>
      <c r="C32" s="13" t="s">
        <v>69</v>
      </c>
      <c r="D32" s="51">
        <v>0</v>
      </c>
      <c r="E32" s="51">
        <v>440</v>
      </c>
      <c r="F32" s="51"/>
      <c r="G32" s="51"/>
      <c r="H32" s="51"/>
      <c r="I32" s="51"/>
      <c r="J32" s="51"/>
      <c r="K32" s="51"/>
      <c r="L32" s="51"/>
      <c r="M32" s="189"/>
    </row>
    <row r="33" spans="1:13" ht="25.5" customHeight="1" x14ac:dyDescent="0.2">
      <c r="A33" s="185"/>
      <c r="B33" s="228"/>
      <c r="C33" s="14" t="s">
        <v>70</v>
      </c>
      <c r="D33" s="53">
        <v>0</v>
      </c>
      <c r="E33" s="54"/>
      <c r="F33" s="54"/>
      <c r="G33" s="54"/>
      <c r="H33" s="54"/>
      <c r="I33" s="54"/>
      <c r="J33" s="54"/>
      <c r="K33" s="54"/>
      <c r="L33" s="54"/>
      <c r="M33" s="189"/>
    </row>
    <row r="34" spans="1:13" ht="13.5" customHeight="1" x14ac:dyDescent="0.2">
      <c r="A34" s="229" t="s">
        <v>122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1"/>
    </row>
    <row r="35" spans="1:13" x14ac:dyDescent="0.2">
      <c r="A35" s="165" t="s">
        <v>16</v>
      </c>
      <c r="B35" s="194"/>
      <c r="C35" s="16" t="s">
        <v>71</v>
      </c>
      <c r="D35" s="53">
        <f>D36+D37+D38+D39+D40</f>
        <v>857.8</v>
      </c>
      <c r="E35" s="53">
        <f>E36+E37+E38+E39+E40</f>
        <v>478</v>
      </c>
      <c r="F35" s="54">
        <f>E35/D35*100</f>
        <v>55.723944975518769</v>
      </c>
      <c r="G35" s="53"/>
      <c r="H35" s="54"/>
      <c r="I35" s="53"/>
      <c r="J35" s="54"/>
      <c r="K35" s="53"/>
      <c r="L35" s="54"/>
      <c r="M35" s="204"/>
    </row>
    <row r="36" spans="1:13" ht="25.5" x14ac:dyDescent="0.2">
      <c r="A36" s="167"/>
      <c r="B36" s="195"/>
      <c r="C36" s="13" t="s">
        <v>14</v>
      </c>
      <c r="D36" s="51">
        <f>D22+D29</f>
        <v>0</v>
      </c>
      <c r="E36" s="63"/>
      <c r="F36" s="64"/>
      <c r="G36" s="63"/>
      <c r="H36" s="64"/>
      <c r="I36" s="63"/>
      <c r="J36" s="64"/>
      <c r="K36" s="63"/>
      <c r="L36" s="64"/>
      <c r="M36" s="205"/>
    </row>
    <row r="37" spans="1:13" ht="38.25" x14ac:dyDescent="0.2">
      <c r="A37" s="167"/>
      <c r="B37" s="195"/>
      <c r="C37" s="14" t="s">
        <v>15</v>
      </c>
      <c r="D37" s="51">
        <f>D23+D30</f>
        <v>0</v>
      </c>
      <c r="E37" s="57"/>
      <c r="F37" s="58"/>
      <c r="G37" s="57"/>
      <c r="H37" s="59"/>
      <c r="I37" s="57"/>
      <c r="J37" s="59"/>
      <c r="K37" s="57"/>
      <c r="L37" s="59"/>
      <c r="M37" s="205"/>
    </row>
    <row r="38" spans="1:13" ht="13.5" customHeight="1" x14ac:dyDescent="0.2">
      <c r="A38" s="167"/>
      <c r="B38" s="195"/>
      <c r="C38" s="15" t="s">
        <v>68</v>
      </c>
      <c r="D38" s="51">
        <f>D24+D31</f>
        <v>0</v>
      </c>
      <c r="E38" s="60"/>
      <c r="F38" s="60"/>
      <c r="G38" s="60"/>
      <c r="H38" s="60"/>
      <c r="I38" s="60"/>
      <c r="J38" s="60"/>
      <c r="K38" s="60"/>
      <c r="L38" s="60"/>
      <c r="M38" s="205"/>
    </row>
    <row r="39" spans="1:13" ht="13.5" customHeight="1" x14ac:dyDescent="0.2">
      <c r="A39" s="167"/>
      <c r="B39" s="195"/>
      <c r="C39" s="13" t="s">
        <v>69</v>
      </c>
      <c r="D39" s="51">
        <f>D25+D32</f>
        <v>857.8</v>
      </c>
      <c r="E39" s="61">
        <f>E25+E32</f>
        <v>478</v>
      </c>
      <c r="F39" s="62">
        <f>E39/D39*100</f>
        <v>55.723944975518769</v>
      </c>
      <c r="G39" s="61"/>
      <c r="H39" s="62"/>
      <c r="I39" s="61"/>
      <c r="J39" s="62"/>
      <c r="K39" s="61"/>
      <c r="L39" s="62"/>
      <c r="M39" s="205"/>
    </row>
    <row r="40" spans="1:13" ht="24.75" customHeight="1" x14ac:dyDescent="0.2">
      <c r="A40" s="169"/>
      <c r="B40" s="196"/>
      <c r="C40" s="14" t="s">
        <v>70</v>
      </c>
      <c r="D40" s="51">
        <f>D26+D33</f>
        <v>0</v>
      </c>
      <c r="E40" s="63"/>
      <c r="F40" s="64"/>
      <c r="G40" s="15"/>
      <c r="H40" s="56"/>
      <c r="I40" s="63"/>
      <c r="J40" s="56"/>
      <c r="K40" s="63"/>
      <c r="L40" s="56"/>
      <c r="M40" s="206"/>
    </row>
    <row r="41" spans="1:13" x14ac:dyDescent="0.2">
      <c r="A41" s="165" t="s">
        <v>72</v>
      </c>
      <c r="B41" s="166"/>
      <c r="C41" s="16" t="s">
        <v>71</v>
      </c>
      <c r="D41" s="53">
        <f>D42+D43+D44+D45+D46</f>
        <v>0</v>
      </c>
      <c r="E41" s="51"/>
      <c r="F41" s="52"/>
      <c r="G41" s="51"/>
      <c r="H41" s="52"/>
      <c r="I41" s="51"/>
      <c r="J41" s="52"/>
      <c r="K41" s="51"/>
      <c r="L41" s="52"/>
      <c r="M41" s="204"/>
    </row>
    <row r="42" spans="1:13" ht="25.5" x14ac:dyDescent="0.2">
      <c r="A42" s="167"/>
      <c r="B42" s="168"/>
      <c r="C42" s="13" t="s">
        <v>14</v>
      </c>
      <c r="D42" s="51">
        <v>0</v>
      </c>
      <c r="E42" s="63"/>
      <c r="F42" s="64"/>
      <c r="G42" s="63"/>
      <c r="H42" s="64"/>
      <c r="I42" s="63"/>
      <c r="J42" s="64"/>
      <c r="K42" s="63"/>
      <c r="L42" s="64"/>
      <c r="M42" s="205"/>
    </row>
    <row r="43" spans="1:13" ht="38.25" x14ac:dyDescent="0.2">
      <c r="A43" s="167"/>
      <c r="B43" s="168"/>
      <c r="C43" s="14" t="s">
        <v>15</v>
      </c>
      <c r="D43" s="51">
        <v>0</v>
      </c>
      <c r="E43" s="57"/>
      <c r="F43" s="58"/>
      <c r="G43" s="57"/>
      <c r="H43" s="59"/>
      <c r="I43" s="57"/>
      <c r="J43" s="59"/>
      <c r="K43" s="57"/>
      <c r="L43" s="59"/>
      <c r="M43" s="205"/>
    </row>
    <row r="44" spans="1:13" ht="13.5" customHeight="1" x14ac:dyDescent="0.2">
      <c r="A44" s="167"/>
      <c r="B44" s="168"/>
      <c r="C44" s="15" t="s">
        <v>68</v>
      </c>
      <c r="D44" s="51">
        <v>0</v>
      </c>
      <c r="E44" s="60"/>
      <c r="F44" s="60"/>
      <c r="G44" s="60"/>
      <c r="H44" s="60"/>
      <c r="I44" s="60"/>
      <c r="J44" s="60"/>
      <c r="K44" s="60"/>
      <c r="L44" s="60"/>
      <c r="M44" s="205"/>
    </row>
    <row r="45" spans="1:13" ht="13.5" customHeight="1" x14ac:dyDescent="0.2">
      <c r="A45" s="167"/>
      <c r="B45" s="168"/>
      <c r="C45" s="13" t="s">
        <v>69</v>
      </c>
      <c r="D45" s="51">
        <v>0</v>
      </c>
      <c r="E45" s="61"/>
      <c r="F45" s="62"/>
      <c r="G45" s="61"/>
      <c r="H45" s="62"/>
      <c r="I45" s="61"/>
      <c r="J45" s="62"/>
      <c r="K45" s="61"/>
      <c r="L45" s="62"/>
      <c r="M45" s="205"/>
    </row>
    <row r="46" spans="1:13" ht="24.75" customHeight="1" x14ac:dyDescent="0.2">
      <c r="A46" s="169"/>
      <c r="B46" s="170"/>
      <c r="C46" s="14" t="s">
        <v>70</v>
      </c>
      <c r="D46" s="51">
        <v>0</v>
      </c>
      <c r="E46" s="63"/>
      <c r="F46" s="64"/>
      <c r="G46" s="15"/>
      <c r="H46" s="56"/>
      <c r="I46" s="63"/>
      <c r="J46" s="56"/>
      <c r="K46" s="63"/>
      <c r="L46" s="56"/>
      <c r="M46" s="206"/>
    </row>
    <row r="47" spans="1:13" ht="12.75" customHeight="1" x14ac:dyDescent="0.2">
      <c r="A47" s="207" t="s">
        <v>33</v>
      </c>
      <c r="B47" s="208"/>
      <c r="C47" s="208"/>
      <c r="D47" s="208"/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ht="24.75" customHeight="1" x14ac:dyDescent="0.2">
      <c r="A48" s="207" t="s">
        <v>35</v>
      </c>
      <c r="B48" s="208"/>
      <c r="C48" s="208"/>
      <c r="D48" s="208"/>
      <c r="E48" s="211"/>
      <c r="F48" s="211"/>
      <c r="G48" s="211"/>
      <c r="H48" s="211"/>
      <c r="I48" s="211"/>
      <c r="J48" s="211"/>
      <c r="K48" s="211"/>
      <c r="L48" s="212"/>
      <c r="M48" s="213"/>
    </row>
    <row r="49" spans="1:13" ht="12.75" customHeight="1" x14ac:dyDescent="0.2">
      <c r="A49" s="214" t="s">
        <v>17</v>
      </c>
      <c r="B49" s="215" t="s">
        <v>88</v>
      </c>
      <c r="C49" s="16" t="s">
        <v>71</v>
      </c>
      <c r="D49" s="51">
        <f t="shared" ref="D49:F49" si="1">D50+D51+D52+D53+D54</f>
        <v>180</v>
      </c>
      <c r="E49" s="52">
        <f t="shared" si="1"/>
        <v>61.524299999999997</v>
      </c>
      <c r="F49" s="52">
        <f t="shared" si="1"/>
        <v>34.180166666666665</v>
      </c>
      <c r="G49" s="52"/>
      <c r="H49" s="52"/>
      <c r="I49" s="52"/>
      <c r="J49" s="52"/>
      <c r="K49" s="52"/>
      <c r="L49" s="52"/>
      <c r="M49" s="197"/>
    </row>
    <row r="50" spans="1:13" ht="25.5" x14ac:dyDescent="0.2">
      <c r="A50" s="185"/>
      <c r="B50" s="188"/>
      <c r="C50" s="13" t="s">
        <v>14</v>
      </c>
      <c r="D50" s="51">
        <v>0</v>
      </c>
      <c r="E50" s="52"/>
      <c r="F50" s="52"/>
      <c r="G50" s="52"/>
      <c r="H50" s="52"/>
      <c r="I50" s="52"/>
      <c r="J50" s="52"/>
      <c r="K50" s="52"/>
      <c r="L50" s="52"/>
      <c r="M50" s="217"/>
    </row>
    <row r="51" spans="1:13" ht="38.25" x14ac:dyDescent="0.2">
      <c r="A51" s="185"/>
      <c r="B51" s="188"/>
      <c r="C51" s="14" t="s">
        <v>15</v>
      </c>
      <c r="D51" s="51">
        <v>0</v>
      </c>
      <c r="E51" s="52"/>
      <c r="F51" s="52"/>
      <c r="G51" s="52"/>
      <c r="H51" s="52"/>
      <c r="I51" s="52"/>
      <c r="J51" s="52"/>
      <c r="K51" s="52"/>
      <c r="L51" s="52"/>
      <c r="M51" s="217"/>
    </row>
    <row r="52" spans="1:13" ht="12.75" customHeight="1" x14ac:dyDescent="0.2">
      <c r="A52" s="185"/>
      <c r="B52" s="188"/>
      <c r="C52" s="15" t="s">
        <v>68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217"/>
    </row>
    <row r="53" spans="1:13" x14ac:dyDescent="0.2">
      <c r="A53" s="185"/>
      <c r="B53" s="188"/>
      <c r="C53" s="13" t="s">
        <v>69</v>
      </c>
      <c r="D53" s="51">
        <v>180</v>
      </c>
      <c r="E53" s="52">
        <v>61.524299999999997</v>
      </c>
      <c r="F53" s="65">
        <f>E53/D53*100</f>
        <v>34.180166666666665</v>
      </c>
      <c r="G53" s="52"/>
      <c r="H53" s="65"/>
      <c r="I53" s="52"/>
      <c r="J53" s="65"/>
      <c r="K53" s="66"/>
      <c r="L53" s="67"/>
      <c r="M53" s="217"/>
    </row>
    <row r="54" spans="1:13" ht="25.5" customHeight="1" x14ac:dyDescent="0.2">
      <c r="A54" s="186"/>
      <c r="B54" s="216"/>
      <c r="C54" s="14" t="s">
        <v>70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217"/>
    </row>
    <row r="55" spans="1:13" ht="31.5" customHeight="1" x14ac:dyDescent="0.2">
      <c r="A55" s="198" t="s">
        <v>123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00"/>
    </row>
    <row r="56" spans="1:13" x14ac:dyDescent="0.2">
      <c r="A56" s="165" t="s">
        <v>18</v>
      </c>
      <c r="B56" s="194"/>
      <c r="C56" s="16" t="s">
        <v>71</v>
      </c>
      <c r="D56" s="68">
        <f t="shared" ref="D56:F56" si="2">D57+D58+D59+D60+D61</f>
        <v>180</v>
      </c>
      <c r="E56" s="69">
        <f t="shared" si="2"/>
        <v>61.524299999999997</v>
      </c>
      <c r="F56" s="69">
        <f t="shared" si="2"/>
        <v>34.180166666666665</v>
      </c>
      <c r="G56" s="69"/>
      <c r="H56" s="69"/>
      <c r="I56" s="69"/>
      <c r="J56" s="69"/>
      <c r="K56" s="69"/>
      <c r="L56" s="69"/>
      <c r="M56" s="171"/>
    </row>
    <row r="57" spans="1:13" ht="25.5" x14ac:dyDescent="0.2">
      <c r="A57" s="167"/>
      <c r="B57" s="195"/>
      <c r="C57" s="13" t="s">
        <v>14</v>
      </c>
      <c r="D57" s="51">
        <f>D50</f>
        <v>0</v>
      </c>
      <c r="E57" s="54"/>
      <c r="F57" s="70"/>
      <c r="G57" s="54"/>
      <c r="H57" s="70"/>
      <c r="I57" s="54"/>
      <c r="J57" s="70"/>
      <c r="K57" s="54"/>
      <c r="L57" s="70"/>
      <c r="M57" s="171"/>
    </row>
    <row r="58" spans="1:13" ht="38.25" x14ac:dyDescent="0.2">
      <c r="A58" s="167"/>
      <c r="B58" s="195"/>
      <c r="C58" s="14" t="s">
        <v>15</v>
      </c>
      <c r="D58" s="51">
        <f>D51</f>
        <v>0</v>
      </c>
      <c r="E58" s="52"/>
      <c r="F58" s="52"/>
      <c r="G58" s="52"/>
      <c r="H58" s="52"/>
      <c r="I58" s="52"/>
      <c r="J58" s="52"/>
      <c r="K58" s="52"/>
      <c r="L58" s="52"/>
      <c r="M58" s="171"/>
    </row>
    <row r="59" spans="1:13" x14ac:dyDescent="0.2">
      <c r="A59" s="167"/>
      <c r="B59" s="195"/>
      <c r="C59" s="15" t="s">
        <v>68</v>
      </c>
      <c r="D59" s="51">
        <f>D52</f>
        <v>0</v>
      </c>
      <c r="E59" s="55"/>
      <c r="F59" s="56"/>
      <c r="G59" s="55"/>
      <c r="H59" s="56"/>
      <c r="I59" s="55"/>
      <c r="J59" s="56"/>
      <c r="K59" s="55"/>
      <c r="L59" s="56"/>
      <c r="M59" s="171"/>
    </row>
    <row r="60" spans="1:13" x14ac:dyDescent="0.2">
      <c r="A60" s="167"/>
      <c r="B60" s="195"/>
      <c r="C60" s="13" t="s">
        <v>69</v>
      </c>
      <c r="D60" s="51">
        <f>D53</f>
        <v>180</v>
      </c>
      <c r="E60" s="65">
        <f>E53</f>
        <v>61.524299999999997</v>
      </c>
      <c r="F60" s="65">
        <f>E60/D60*100</f>
        <v>34.180166666666665</v>
      </c>
      <c r="G60" s="65"/>
      <c r="H60" s="65"/>
      <c r="I60" s="65"/>
      <c r="J60" s="65"/>
      <c r="K60" s="65"/>
      <c r="L60" s="65"/>
      <c r="M60" s="171"/>
    </row>
    <row r="61" spans="1:13" ht="25.5" x14ac:dyDescent="0.2">
      <c r="A61" s="169"/>
      <c r="B61" s="196"/>
      <c r="C61" s="14" t="s">
        <v>70</v>
      </c>
      <c r="D61" s="51">
        <f>D54</f>
        <v>0</v>
      </c>
      <c r="E61" s="63"/>
      <c r="F61" s="56"/>
      <c r="G61" s="63"/>
      <c r="H61" s="56"/>
      <c r="I61" s="63"/>
      <c r="J61" s="56"/>
      <c r="K61" s="63"/>
      <c r="L61" s="56"/>
      <c r="M61" s="171"/>
    </row>
    <row r="62" spans="1:13" x14ac:dyDescent="0.2">
      <c r="A62" s="165" t="s">
        <v>72</v>
      </c>
      <c r="B62" s="166"/>
      <c r="C62" s="16" t="s">
        <v>71</v>
      </c>
      <c r="D62" s="53">
        <f>D63+D64+D65+D66+D67</f>
        <v>0</v>
      </c>
      <c r="E62" s="51"/>
      <c r="F62" s="52"/>
      <c r="G62" s="51"/>
      <c r="H62" s="52"/>
      <c r="I62" s="51"/>
      <c r="J62" s="52"/>
      <c r="K62" s="51"/>
      <c r="L62" s="52"/>
      <c r="M62" s="204"/>
    </row>
    <row r="63" spans="1:13" ht="25.5" x14ac:dyDescent="0.2">
      <c r="A63" s="167"/>
      <c r="B63" s="168"/>
      <c r="C63" s="13" t="s">
        <v>14</v>
      </c>
      <c r="D63" s="51">
        <v>0</v>
      </c>
      <c r="E63" s="63"/>
      <c r="F63" s="64"/>
      <c r="G63" s="63"/>
      <c r="H63" s="64"/>
      <c r="I63" s="63"/>
      <c r="J63" s="64"/>
      <c r="K63" s="63"/>
      <c r="L63" s="64"/>
      <c r="M63" s="205"/>
    </row>
    <row r="64" spans="1:13" ht="38.25" x14ac:dyDescent="0.2">
      <c r="A64" s="167"/>
      <c r="B64" s="168"/>
      <c r="C64" s="14" t="s">
        <v>15</v>
      </c>
      <c r="D64" s="51">
        <v>0</v>
      </c>
      <c r="E64" s="57"/>
      <c r="F64" s="58"/>
      <c r="G64" s="57"/>
      <c r="H64" s="59"/>
      <c r="I64" s="57"/>
      <c r="J64" s="59"/>
      <c r="K64" s="57"/>
      <c r="L64" s="59"/>
      <c r="M64" s="205"/>
    </row>
    <row r="65" spans="1:13" ht="13.5" customHeight="1" x14ac:dyDescent="0.2">
      <c r="A65" s="167"/>
      <c r="B65" s="168"/>
      <c r="C65" s="15" t="s">
        <v>68</v>
      </c>
      <c r="D65" s="51">
        <v>0</v>
      </c>
      <c r="E65" s="60"/>
      <c r="F65" s="60"/>
      <c r="G65" s="60"/>
      <c r="H65" s="60"/>
      <c r="I65" s="60"/>
      <c r="J65" s="60"/>
      <c r="K65" s="60"/>
      <c r="L65" s="60"/>
      <c r="M65" s="205"/>
    </row>
    <row r="66" spans="1:13" ht="13.5" customHeight="1" x14ac:dyDescent="0.2">
      <c r="A66" s="167"/>
      <c r="B66" s="168"/>
      <c r="C66" s="13" t="s">
        <v>69</v>
      </c>
      <c r="D66" s="51">
        <v>0</v>
      </c>
      <c r="E66" s="61"/>
      <c r="F66" s="62"/>
      <c r="G66" s="61"/>
      <c r="H66" s="62"/>
      <c r="I66" s="61"/>
      <c r="J66" s="62"/>
      <c r="K66" s="61"/>
      <c r="L66" s="62"/>
      <c r="M66" s="205"/>
    </row>
    <row r="67" spans="1:13" ht="24.75" customHeight="1" x14ac:dyDescent="0.2">
      <c r="A67" s="169"/>
      <c r="B67" s="170"/>
      <c r="C67" s="14" t="s">
        <v>70</v>
      </c>
      <c r="D67" s="51">
        <v>0</v>
      </c>
      <c r="E67" s="63"/>
      <c r="F67" s="64"/>
      <c r="G67" s="15"/>
      <c r="H67" s="56"/>
      <c r="I67" s="63"/>
      <c r="J67" s="56"/>
      <c r="K67" s="63"/>
      <c r="L67" s="56"/>
      <c r="M67" s="206"/>
    </row>
    <row r="68" spans="1:13" ht="12.75" customHeight="1" x14ac:dyDescent="0.2">
      <c r="A68" s="207" t="s">
        <v>34</v>
      </c>
      <c r="B68" s="208"/>
      <c r="C68" s="208"/>
      <c r="D68" s="208"/>
      <c r="E68" s="209"/>
      <c r="F68" s="209"/>
      <c r="G68" s="209"/>
      <c r="H68" s="209"/>
      <c r="I68" s="209"/>
      <c r="J68" s="209"/>
      <c r="K68" s="209"/>
      <c r="L68" s="209"/>
      <c r="M68" s="210"/>
    </row>
    <row r="69" spans="1:13" ht="12.75" customHeight="1" x14ac:dyDescent="0.2">
      <c r="A69" s="207" t="s">
        <v>58</v>
      </c>
      <c r="B69" s="208"/>
      <c r="C69" s="208"/>
      <c r="D69" s="208"/>
      <c r="E69" s="211"/>
      <c r="F69" s="211"/>
      <c r="G69" s="211"/>
      <c r="H69" s="211"/>
      <c r="I69" s="211"/>
      <c r="J69" s="211"/>
      <c r="K69" s="211"/>
      <c r="L69" s="212"/>
      <c r="M69" s="213"/>
    </row>
    <row r="70" spans="1:13" ht="12.75" customHeight="1" x14ac:dyDescent="0.2">
      <c r="A70" s="214" t="s">
        <v>37</v>
      </c>
      <c r="B70" s="215" t="s">
        <v>57</v>
      </c>
      <c r="C70" s="16" t="s">
        <v>71</v>
      </c>
      <c r="D70" s="51">
        <f t="shared" ref="D70:F70" si="3">D71+D72+D73+D74+D75</f>
        <v>7636</v>
      </c>
      <c r="E70" s="52">
        <f t="shared" si="3"/>
        <v>2703.8224599999999</v>
      </c>
      <c r="F70" s="52">
        <f t="shared" si="3"/>
        <v>35.408885018334203</v>
      </c>
      <c r="G70" s="52"/>
      <c r="H70" s="52"/>
      <c r="I70" s="52"/>
      <c r="J70" s="52"/>
      <c r="K70" s="52"/>
      <c r="L70" s="52"/>
      <c r="M70" s="197"/>
    </row>
    <row r="71" spans="1:13" ht="25.5" x14ac:dyDescent="0.2">
      <c r="A71" s="185"/>
      <c r="B71" s="188"/>
      <c r="C71" s="13" t="s">
        <v>14</v>
      </c>
      <c r="D71" s="51">
        <v>0</v>
      </c>
      <c r="E71" s="52"/>
      <c r="F71" s="52"/>
      <c r="G71" s="52"/>
      <c r="H71" s="52"/>
      <c r="I71" s="52"/>
      <c r="J71" s="52"/>
      <c r="K71" s="52"/>
      <c r="L71" s="52"/>
      <c r="M71" s="217"/>
    </row>
    <row r="72" spans="1:13" ht="38.25" x14ac:dyDescent="0.2">
      <c r="A72" s="185"/>
      <c r="B72" s="188"/>
      <c r="C72" s="14" t="s">
        <v>15</v>
      </c>
      <c r="D72" s="51">
        <v>0</v>
      </c>
      <c r="E72" s="52"/>
      <c r="F72" s="52"/>
      <c r="G72" s="52"/>
      <c r="H72" s="52"/>
      <c r="I72" s="52"/>
      <c r="J72" s="52"/>
      <c r="K72" s="52"/>
      <c r="L72" s="52"/>
      <c r="M72" s="217"/>
    </row>
    <row r="73" spans="1:13" ht="12.75" customHeight="1" x14ac:dyDescent="0.2">
      <c r="A73" s="185"/>
      <c r="B73" s="188"/>
      <c r="C73" s="15" t="s">
        <v>68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217"/>
    </row>
    <row r="74" spans="1:13" x14ac:dyDescent="0.2">
      <c r="A74" s="185"/>
      <c r="B74" s="188"/>
      <c r="C74" s="13" t="s">
        <v>69</v>
      </c>
      <c r="D74" s="51">
        <v>7636</v>
      </c>
      <c r="E74" s="65">
        <v>2703.8224599999999</v>
      </c>
      <c r="F74" s="65">
        <f>E74/D74*100</f>
        <v>35.408885018334203</v>
      </c>
      <c r="G74" s="65"/>
      <c r="H74" s="65"/>
      <c r="I74" s="65"/>
      <c r="J74" s="65"/>
      <c r="K74" s="65"/>
      <c r="L74" s="65"/>
      <c r="M74" s="217"/>
    </row>
    <row r="75" spans="1:13" ht="25.5" customHeight="1" x14ac:dyDescent="0.2">
      <c r="A75" s="185"/>
      <c r="B75" s="216"/>
      <c r="C75" s="14" t="s">
        <v>70</v>
      </c>
      <c r="D75" s="53">
        <v>0</v>
      </c>
      <c r="E75" s="54"/>
      <c r="F75" s="54"/>
      <c r="G75" s="54"/>
      <c r="H75" s="54"/>
      <c r="I75" s="54"/>
      <c r="J75" s="54"/>
      <c r="K75" s="54"/>
      <c r="L75" s="54"/>
      <c r="M75" s="217"/>
    </row>
    <row r="76" spans="1:13" ht="132.75" customHeight="1" x14ac:dyDescent="0.2">
      <c r="A76" s="218" t="s">
        <v>126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20"/>
    </row>
    <row r="77" spans="1:13" ht="69" customHeight="1" x14ac:dyDescent="0.2">
      <c r="A77" s="201" t="s">
        <v>127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3"/>
    </row>
    <row r="78" spans="1:13" ht="21" customHeight="1" x14ac:dyDescent="0.2">
      <c r="A78" s="184" t="s">
        <v>38</v>
      </c>
      <c r="B78" s="187" t="s">
        <v>39</v>
      </c>
      <c r="C78" s="16" t="s">
        <v>71</v>
      </c>
      <c r="D78" s="71">
        <f t="shared" ref="D78:F78" si="4">D79+D80+D81+D82+D83</f>
        <v>4198.3999999999996</v>
      </c>
      <c r="E78" s="72">
        <f t="shared" si="4"/>
        <v>1350</v>
      </c>
      <c r="F78" s="72">
        <f t="shared" si="4"/>
        <v>32.155106707317074</v>
      </c>
      <c r="G78" s="72"/>
      <c r="H78" s="72"/>
      <c r="I78" s="72"/>
      <c r="J78" s="72"/>
      <c r="K78" s="72"/>
      <c r="L78" s="72"/>
      <c r="M78" s="189"/>
    </row>
    <row r="79" spans="1:13" ht="25.5" x14ac:dyDescent="0.2">
      <c r="A79" s="185"/>
      <c r="B79" s="188"/>
      <c r="C79" s="13" t="s">
        <v>14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189"/>
    </row>
    <row r="80" spans="1:13" ht="44.25" customHeight="1" x14ac:dyDescent="0.2">
      <c r="A80" s="185"/>
      <c r="B80" s="188"/>
      <c r="C80" s="14" t="s">
        <v>15</v>
      </c>
      <c r="D80" s="51">
        <v>0</v>
      </c>
      <c r="E80" s="52"/>
      <c r="F80" s="52"/>
      <c r="G80" s="52"/>
      <c r="H80" s="52"/>
      <c r="I80" s="52"/>
      <c r="J80" s="52"/>
      <c r="K80" s="52"/>
      <c r="L80" s="52"/>
      <c r="M80" s="189"/>
    </row>
    <row r="81" spans="1:13" x14ac:dyDescent="0.2">
      <c r="A81" s="185"/>
      <c r="B81" s="188"/>
      <c r="C81" s="15" t="s">
        <v>68</v>
      </c>
      <c r="D81" s="51">
        <v>0</v>
      </c>
      <c r="E81" s="52"/>
      <c r="F81" s="52"/>
      <c r="G81" s="52"/>
      <c r="H81" s="52"/>
      <c r="I81" s="52"/>
      <c r="J81" s="52"/>
      <c r="K81" s="52"/>
      <c r="L81" s="52"/>
      <c r="M81" s="189"/>
    </row>
    <row r="82" spans="1:13" ht="12.75" customHeight="1" x14ac:dyDescent="0.2">
      <c r="A82" s="185"/>
      <c r="B82" s="188"/>
      <c r="C82" s="13" t="s">
        <v>69</v>
      </c>
      <c r="D82" s="51">
        <v>4198.3999999999996</v>
      </c>
      <c r="E82" s="65">
        <v>1350</v>
      </c>
      <c r="F82" s="65">
        <f>E82/D82*100</f>
        <v>32.155106707317074</v>
      </c>
      <c r="G82" s="65"/>
      <c r="H82" s="65"/>
      <c r="I82" s="65"/>
      <c r="J82" s="65"/>
      <c r="K82" s="65"/>
      <c r="L82" s="65"/>
      <c r="M82" s="189"/>
    </row>
    <row r="83" spans="1:13" ht="24.75" customHeight="1" x14ac:dyDescent="0.2">
      <c r="A83" s="186"/>
      <c r="B83" s="188"/>
      <c r="C83" s="14" t="s">
        <v>70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190"/>
    </row>
    <row r="84" spans="1:13" ht="17.25" customHeight="1" x14ac:dyDescent="0.2">
      <c r="A84" s="191" t="s">
        <v>124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3"/>
    </row>
    <row r="85" spans="1:13" x14ac:dyDescent="0.2">
      <c r="A85" s="165" t="s">
        <v>22</v>
      </c>
      <c r="B85" s="194"/>
      <c r="C85" s="16" t="s">
        <v>71</v>
      </c>
      <c r="D85" s="73">
        <f t="shared" ref="D85:F85" si="5">D86+D87+D88+D89+D90</f>
        <v>11834.4</v>
      </c>
      <c r="E85" s="74">
        <f t="shared" si="5"/>
        <v>4053.8224599999999</v>
      </c>
      <c r="F85" s="74">
        <f t="shared" si="5"/>
        <v>34.254566855945377</v>
      </c>
      <c r="G85" s="74"/>
      <c r="H85" s="74"/>
      <c r="I85" s="74"/>
      <c r="J85" s="74"/>
      <c r="K85" s="74"/>
      <c r="L85" s="74"/>
      <c r="M85" s="171"/>
    </row>
    <row r="86" spans="1:13" ht="25.5" x14ac:dyDescent="0.2">
      <c r="A86" s="167"/>
      <c r="B86" s="195"/>
      <c r="C86" s="13" t="s">
        <v>14</v>
      </c>
      <c r="D86" s="51">
        <f>D71+D79</f>
        <v>0</v>
      </c>
      <c r="E86" s="54"/>
      <c r="F86" s="70"/>
      <c r="G86" s="54"/>
      <c r="H86" s="70"/>
      <c r="I86" s="54"/>
      <c r="J86" s="70"/>
      <c r="K86" s="54"/>
      <c r="L86" s="70"/>
      <c r="M86" s="171"/>
    </row>
    <row r="87" spans="1:13" ht="38.25" x14ac:dyDescent="0.2">
      <c r="A87" s="167"/>
      <c r="B87" s="195"/>
      <c r="C87" s="14" t="s">
        <v>15</v>
      </c>
      <c r="D87" s="51">
        <f>D72+D80</f>
        <v>0</v>
      </c>
      <c r="E87" s="52"/>
      <c r="F87" s="52"/>
      <c r="G87" s="52"/>
      <c r="H87" s="52"/>
      <c r="I87" s="52"/>
      <c r="J87" s="52"/>
      <c r="K87" s="52"/>
      <c r="L87" s="52"/>
      <c r="M87" s="171"/>
    </row>
    <row r="88" spans="1:13" x14ac:dyDescent="0.2">
      <c r="A88" s="167"/>
      <c r="B88" s="195"/>
      <c r="C88" s="15" t="s">
        <v>68</v>
      </c>
      <c r="D88" s="51">
        <f>D73+D81</f>
        <v>0</v>
      </c>
      <c r="E88" s="55"/>
      <c r="F88" s="56"/>
      <c r="G88" s="55"/>
      <c r="H88" s="56"/>
      <c r="I88" s="55"/>
      <c r="J88" s="56"/>
      <c r="K88" s="55"/>
      <c r="L88" s="56"/>
      <c r="M88" s="171"/>
    </row>
    <row r="89" spans="1:13" x14ac:dyDescent="0.2">
      <c r="A89" s="167"/>
      <c r="B89" s="195"/>
      <c r="C89" s="13" t="s">
        <v>69</v>
      </c>
      <c r="D89" s="51">
        <f>D74+D82</f>
        <v>11834.4</v>
      </c>
      <c r="E89" s="52">
        <f>E74+E82</f>
        <v>4053.8224599999999</v>
      </c>
      <c r="F89" s="52">
        <f>E89/D89*100</f>
        <v>34.254566855945377</v>
      </c>
      <c r="G89" s="52"/>
      <c r="H89" s="52"/>
      <c r="I89" s="52"/>
      <c r="J89" s="52"/>
      <c r="K89" s="52"/>
      <c r="L89" s="52"/>
      <c r="M89" s="171"/>
    </row>
    <row r="90" spans="1:13" ht="25.5" customHeight="1" x14ac:dyDescent="0.2">
      <c r="A90" s="169"/>
      <c r="B90" s="196"/>
      <c r="C90" s="14" t="s">
        <v>70</v>
      </c>
      <c r="D90" s="51">
        <f>D75+D83</f>
        <v>0</v>
      </c>
      <c r="E90" s="57"/>
      <c r="F90" s="59"/>
      <c r="G90" s="57"/>
      <c r="H90" s="59"/>
      <c r="I90" s="57"/>
      <c r="J90" s="59"/>
      <c r="K90" s="57"/>
      <c r="L90" s="59"/>
      <c r="M90" s="197"/>
    </row>
    <row r="91" spans="1:13" ht="12.75" customHeight="1" x14ac:dyDescent="0.2">
      <c r="A91" s="165" t="s">
        <v>72</v>
      </c>
      <c r="B91" s="166"/>
      <c r="C91" s="16" t="s">
        <v>71</v>
      </c>
      <c r="D91" s="73">
        <f t="shared" ref="D91" si="6">D92+D93+D94+D95+D96</f>
        <v>0</v>
      </c>
      <c r="E91" s="69"/>
      <c r="F91" s="69"/>
      <c r="G91" s="69"/>
      <c r="H91" s="69"/>
      <c r="I91" s="69"/>
      <c r="J91" s="69"/>
      <c r="K91" s="69"/>
      <c r="L91" s="69"/>
      <c r="M91" s="171"/>
    </row>
    <row r="92" spans="1:13" ht="25.5" x14ac:dyDescent="0.2">
      <c r="A92" s="167"/>
      <c r="B92" s="168"/>
      <c r="C92" s="13" t="s">
        <v>14</v>
      </c>
      <c r="D92" s="51">
        <v>0</v>
      </c>
      <c r="E92" s="52"/>
      <c r="F92" s="109"/>
      <c r="G92" s="52"/>
      <c r="H92" s="109"/>
      <c r="I92" s="52"/>
      <c r="J92" s="109"/>
      <c r="K92" s="52"/>
      <c r="L92" s="109"/>
      <c r="M92" s="171"/>
    </row>
    <row r="93" spans="1:13" ht="38.25" x14ac:dyDescent="0.2">
      <c r="A93" s="167"/>
      <c r="B93" s="168"/>
      <c r="C93" s="14" t="s">
        <v>15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71"/>
    </row>
    <row r="94" spans="1:13" x14ac:dyDescent="0.2">
      <c r="A94" s="167"/>
      <c r="B94" s="168"/>
      <c r="C94" s="15" t="s">
        <v>68</v>
      </c>
      <c r="D94" s="51">
        <v>0</v>
      </c>
      <c r="E94" s="63"/>
      <c r="F94" s="64"/>
      <c r="G94" s="63"/>
      <c r="H94" s="64"/>
      <c r="I94" s="63"/>
      <c r="J94" s="64"/>
      <c r="K94" s="63"/>
      <c r="L94" s="64"/>
      <c r="M94" s="171"/>
    </row>
    <row r="95" spans="1:13" x14ac:dyDescent="0.2">
      <c r="A95" s="167"/>
      <c r="B95" s="168"/>
      <c r="C95" s="13" t="s">
        <v>69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171"/>
    </row>
    <row r="96" spans="1:13" ht="25.5" customHeight="1" x14ac:dyDescent="0.2">
      <c r="A96" s="169"/>
      <c r="B96" s="170"/>
      <c r="C96" s="14" t="s">
        <v>70</v>
      </c>
      <c r="D96" s="51">
        <v>0</v>
      </c>
      <c r="E96" s="63"/>
      <c r="F96" s="64"/>
      <c r="G96" s="63"/>
      <c r="H96" s="64"/>
      <c r="I96" s="63"/>
      <c r="J96" s="64"/>
      <c r="K96" s="63"/>
      <c r="L96" s="64"/>
      <c r="M96" s="171"/>
    </row>
    <row r="97" spans="1:13" x14ac:dyDescent="0.2">
      <c r="A97" s="178" t="s">
        <v>73</v>
      </c>
      <c r="B97" s="179"/>
      <c r="C97" s="16" t="s">
        <v>71</v>
      </c>
      <c r="D97" s="68">
        <f t="shared" ref="D97:F97" si="7">SUM(D98:D102)</f>
        <v>12872.199999999999</v>
      </c>
      <c r="E97" s="69">
        <f t="shared" si="7"/>
        <v>4593.3467600000004</v>
      </c>
      <c r="F97" s="69">
        <f t="shared" si="7"/>
        <v>35.68424014542969</v>
      </c>
      <c r="G97" s="69"/>
      <c r="H97" s="69"/>
      <c r="I97" s="69"/>
      <c r="J97" s="69"/>
      <c r="K97" s="69"/>
      <c r="L97" s="69"/>
      <c r="M97" s="182"/>
    </row>
    <row r="98" spans="1:13" ht="24.75" customHeight="1" x14ac:dyDescent="0.2">
      <c r="A98" s="180"/>
      <c r="B98" s="181"/>
      <c r="C98" s="13" t="s">
        <v>14</v>
      </c>
      <c r="D98" s="51">
        <f>D36+D57+D86</f>
        <v>0</v>
      </c>
      <c r="E98" s="55"/>
      <c r="F98" s="56"/>
      <c r="G98" s="55"/>
      <c r="H98" s="56"/>
      <c r="I98" s="55"/>
      <c r="J98" s="56"/>
      <c r="K98" s="55"/>
      <c r="L98" s="56"/>
      <c r="M98" s="182"/>
    </row>
    <row r="99" spans="1:13" ht="38.25" x14ac:dyDescent="0.2">
      <c r="A99" s="180"/>
      <c r="B99" s="181"/>
      <c r="C99" s="14" t="s">
        <v>15</v>
      </c>
      <c r="D99" s="51">
        <f>D37+D58+D87</f>
        <v>0</v>
      </c>
      <c r="E99" s="63"/>
      <c r="F99" s="56"/>
      <c r="G99" s="63"/>
      <c r="H99" s="56"/>
      <c r="I99" s="63"/>
      <c r="J99" s="56"/>
      <c r="K99" s="63"/>
      <c r="L99" s="56"/>
      <c r="M99" s="182"/>
    </row>
    <row r="100" spans="1:13" x14ac:dyDescent="0.2">
      <c r="A100" s="180"/>
      <c r="B100" s="181"/>
      <c r="C100" s="15" t="s">
        <v>68</v>
      </c>
      <c r="D100" s="51">
        <f>D38+D59+D88</f>
        <v>0</v>
      </c>
      <c r="E100" s="63"/>
      <c r="F100" s="56"/>
      <c r="G100" s="63"/>
      <c r="H100" s="56"/>
      <c r="I100" s="63"/>
      <c r="J100" s="56"/>
      <c r="K100" s="63"/>
      <c r="L100" s="56"/>
      <c r="M100" s="182"/>
    </row>
    <row r="101" spans="1:13" x14ac:dyDescent="0.2">
      <c r="A101" s="180"/>
      <c r="B101" s="181"/>
      <c r="C101" s="13" t="s">
        <v>69</v>
      </c>
      <c r="D101" s="51">
        <f>D39+D60+D89</f>
        <v>12872.199999999999</v>
      </c>
      <c r="E101" s="52">
        <f>E39+E60+E89</f>
        <v>4593.3467600000004</v>
      </c>
      <c r="F101" s="52">
        <f>E101/D101*100</f>
        <v>35.68424014542969</v>
      </c>
      <c r="G101" s="52"/>
      <c r="H101" s="52"/>
      <c r="I101" s="52"/>
      <c r="J101" s="52"/>
      <c r="K101" s="52"/>
      <c r="L101" s="52"/>
      <c r="M101" s="182"/>
    </row>
    <row r="102" spans="1:13" ht="25.5" x14ac:dyDescent="0.2">
      <c r="A102" s="180"/>
      <c r="B102" s="181"/>
      <c r="C102" s="14" t="s">
        <v>70</v>
      </c>
      <c r="D102" s="53">
        <f>D40+D61+D90</f>
        <v>0</v>
      </c>
      <c r="E102" s="57"/>
      <c r="F102" s="59"/>
      <c r="G102" s="57"/>
      <c r="H102" s="59"/>
      <c r="I102" s="57"/>
      <c r="J102" s="59"/>
      <c r="K102" s="57"/>
      <c r="L102" s="59"/>
      <c r="M102" s="183"/>
    </row>
    <row r="103" spans="1:13" x14ac:dyDescent="0.2">
      <c r="A103" s="164" t="s">
        <v>9</v>
      </c>
      <c r="B103" s="164"/>
      <c r="C103" s="101"/>
      <c r="D103" s="102"/>
      <c r="E103" s="101"/>
      <c r="F103" s="101"/>
      <c r="G103" s="103"/>
      <c r="H103" s="101"/>
      <c r="I103" s="101"/>
      <c r="J103" s="101"/>
      <c r="K103" s="101"/>
      <c r="L103" s="101"/>
      <c r="M103" s="101"/>
    </row>
    <row r="104" spans="1:13" ht="12.75" customHeight="1" x14ac:dyDescent="0.2">
      <c r="A104" s="165" t="s">
        <v>74</v>
      </c>
      <c r="B104" s="166"/>
      <c r="C104" s="16" t="s">
        <v>71</v>
      </c>
      <c r="D104" s="73">
        <f t="shared" ref="D104" si="8">D105+D106+D107+D108+D109</f>
        <v>0</v>
      </c>
      <c r="E104" s="74"/>
      <c r="F104" s="74"/>
      <c r="G104" s="74"/>
      <c r="H104" s="74"/>
      <c r="I104" s="74"/>
      <c r="J104" s="74"/>
      <c r="K104" s="74"/>
      <c r="L104" s="74"/>
      <c r="M104" s="171"/>
    </row>
    <row r="105" spans="1:13" ht="25.5" x14ac:dyDescent="0.2">
      <c r="A105" s="167"/>
      <c r="B105" s="168"/>
      <c r="C105" s="13" t="s">
        <v>14</v>
      </c>
      <c r="D105" s="51">
        <v>0</v>
      </c>
      <c r="E105" s="54"/>
      <c r="F105" s="70"/>
      <c r="G105" s="54"/>
      <c r="H105" s="70"/>
      <c r="I105" s="54"/>
      <c r="J105" s="70"/>
      <c r="K105" s="54"/>
      <c r="L105" s="70"/>
      <c r="M105" s="171"/>
    </row>
    <row r="106" spans="1:13" ht="38.25" x14ac:dyDescent="0.2">
      <c r="A106" s="167"/>
      <c r="B106" s="168"/>
      <c r="C106" s="14" t="s">
        <v>15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71"/>
    </row>
    <row r="107" spans="1:13" x14ac:dyDescent="0.2">
      <c r="A107" s="167"/>
      <c r="B107" s="168"/>
      <c r="C107" s="15" t="s">
        <v>68</v>
      </c>
      <c r="D107" s="51">
        <v>0</v>
      </c>
      <c r="E107" s="55"/>
      <c r="F107" s="56"/>
      <c r="G107" s="55"/>
      <c r="H107" s="56"/>
      <c r="I107" s="55"/>
      <c r="J107" s="56"/>
      <c r="K107" s="55"/>
      <c r="L107" s="56"/>
      <c r="M107" s="171"/>
    </row>
    <row r="108" spans="1:13" x14ac:dyDescent="0.2">
      <c r="A108" s="167"/>
      <c r="B108" s="168"/>
      <c r="C108" s="13" t="s">
        <v>69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71"/>
    </row>
    <row r="109" spans="1:13" ht="25.5" customHeight="1" x14ac:dyDescent="0.2">
      <c r="A109" s="169"/>
      <c r="B109" s="170"/>
      <c r="C109" s="14" t="s">
        <v>70</v>
      </c>
      <c r="D109" s="53">
        <f>D92+D102</f>
        <v>0</v>
      </c>
      <c r="E109" s="57"/>
      <c r="F109" s="59"/>
      <c r="G109" s="57"/>
      <c r="H109" s="59"/>
      <c r="I109" s="57"/>
      <c r="J109" s="59"/>
      <c r="K109" s="57"/>
      <c r="L109" s="59"/>
      <c r="M109" s="171"/>
    </row>
    <row r="110" spans="1:13" ht="12.75" customHeight="1" x14ac:dyDescent="0.2">
      <c r="A110" s="165" t="s">
        <v>75</v>
      </c>
      <c r="B110" s="166"/>
      <c r="C110" s="16" t="s">
        <v>71</v>
      </c>
      <c r="D110" s="68">
        <f t="shared" ref="D110" si="9">D111+D112+D113+D114+D115</f>
        <v>0</v>
      </c>
      <c r="E110" s="69"/>
      <c r="F110" s="69"/>
      <c r="G110" s="69"/>
      <c r="H110" s="69"/>
      <c r="I110" s="69"/>
      <c r="J110" s="69"/>
      <c r="K110" s="69"/>
      <c r="L110" s="69"/>
      <c r="M110" s="171"/>
    </row>
    <row r="111" spans="1:13" ht="25.5" x14ac:dyDescent="0.2">
      <c r="A111" s="167"/>
      <c r="B111" s="168"/>
      <c r="C111" s="13" t="s">
        <v>14</v>
      </c>
      <c r="D111" s="51">
        <v>0</v>
      </c>
      <c r="E111" s="54"/>
      <c r="F111" s="70"/>
      <c r="G111" s="54"/>
      <c r="H111" s="70"/>
      <c r="I111" s="54"/>
      <c r="J111" s="70"/>
      <c r="K111" s="54"/>
      <c r="L111" s="70"/>
      <c r="M111" s="171"/>
    </row>
    <row r="112" spans="1:13" ht="38.25" x14ac:dyDescent="0.2">
      <c r="A112" s="167"/>
      <c r="B112" s="168"/>
      <c r="C112" s="14" t="s">
        <v>15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171"/>
    </row>
    <row r="113" spans="1:32" x14ac:dyDescent="0.2">
      <c r="A113" s="167"/>
      <c r="B113" s="168"/>
      <c r="C113" s="15" t="s">
        <v>68</v>
      </c>
      <c r="D113" s="51">
        <v>0</v>
      </c>
      <c r="E113" s="55"/>
      <c r="F113" s="56"/>
      <c r="G113" s="55"/>
      <c r="H113" s="56"/>
      <c r="I113" s="55"/>
      <c r="J113" s="56"/>
      <c r="K113" s="55"/>
      <c r="L113" s="56"/>
      <c r="M113" s="171"/>
    </row>
    <row r="114" spans="1:32" x14ac:dyDescent="0.2">
      <c r="A114" s="167"/>
      <c r="B114" s="168"/>
      <c r="C114" s="13" t="s">
        <v>69</v>
      </c>
      <c r="D114" s="51">
        <v>0</v>
      </c>
      <c r="E114" s="52"/>
      <c r="F114" s="52"/>
      <c r="G114" s="52"/>
      <c r="H114" s="52"/>
      <c r="I114" s="52"/>
      <c r="J114" s="52"/>
      <c r="K114" s="52"/>
      <c r="L114" s="52"/>
      <c r="M114" s="171"/>
    </row>
    <row r="115" spans="1:32" ht="25.5" customHeight="1" x14ac:dyDescent="0.2">
      <c r="A115" s="169"/>
      <c r="B115" s="170"/>
      <c r="C115" s="14" t="s">
        <v>70</v>
      </c>
      <c r="D115" s="51">
        <v>0</v>
      </c>
      <c r="E115" s="57"/>
      <c r="F115" s="59"/>
      <c r="G115" s="57"/>
      <c r="H115" s="59"/>
      <c r="I115" s="57"/>
      <c r="J115" s="59"/>
      <c r="K115" s="57"/>
      <c r="L115" s="59"/>
      <c r="M115" s="171"/>
    </row>
    <row r="116" spans="1:32" s="23" customFormat="1" ht="15.75" customHeight="1" x14ac:dyDescent="0.2">
      <c r="A116" s="172" t="s">
        <v>76</v>
      </c>
      <c r="B116" s="173"/>
      <c r="C116" s="16" t="s">
        <v>71</v>
      </c>
      <c r="D116" s="68">
        <f>D117+D118+D119+D120+D121</f>
        <v>0</v>
      </c>
      <c r="E116" s="69"/>
      <c r="F116" s="69"/>
      <c r="G116" s="69"/>
      <c r="H116" s="69"/>
      <c r="I116" s="69"/>
      <c r="J116" s="69"/>
      <c r="K116" s="69"/>
      <c r="L116" s="69"/>
      <c r="M116" s="171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3" customFormat="1" ht="25.5" x14ac:dyDescent="0.2">
      <c r="A117" s="174"/>
      <c r="B117" s="175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71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23" customFormat="1" ht="46.5" customHeight="1" x14ac:dyDescent="0.2">
      <c r="A118" s="174"/>
      <c r="B118" s="175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71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23" customFormat="1" ht="15.75" customHeight="1" x14ac:dyDescent="0.2">
      <c r="A119" s="174"/>
      <c r="B119" s="175"/>
      <c r="C119" s="15" t="s">
        <v>68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71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3" customFormat="1" x14ac:dyDescent="0.2">
      <c r="A120" s="174"/>
      <c r="B120" s="175"/>
      <c r="C120" s="13" t="s">
        <v>69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71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3" customFormat="1" ht="25.5" x14ac:dyDescent="0.2">
      <c r="A121" s="176"/>
      <c r="B121" s="177"/>
      <c r="C121" s="15" t="s">
        <v>70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17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3" customFormat="1" x14ac:dyDescent="0.2">
      <c r="A122" s="178" t="s">
        <v>77</v>
      </c>
      <c r="B122" s="179"/>
      <c r="C122" s="16" t="s">
        <v>71</v>
      </c>
      <c r="D122" s="68">
        <f>SUM(D123:D127)</f>
        <v>12872.2</v>
      </c>
      <c r="E122" s="69">
        <f t="shared" ref="E122:F122" si="10">SUM(E123:E127)</f>
        <v>4593.3467600000004</v>
      </c>
      <c r="F122" s="69">
        <f t="shared" si="10"/>
        <v>35.684240145429683</v>
      </c>
      <c r="G122" s="69"/>
      <c r="H122" s="69"/>
      <c r="I122" s="69"/>
      <c r="J122" s="69"/>
      <c r="K122" s="69"/>
      <c r="L122" s="69"/>
      <c r="M122" s="18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3" customFormat="1" ht="26.25" customHeight="1" x14ac:dyDescent="0.2">
      <c r="A123" s="180"/>
      <c r="B123" s="181"/>
      <c r="C123" s="13" t="s">
        <v>14</v>
      </c>
      <c r="D123" s="51">
        <f>D98</f>
        <v>0</v>
      </c>
      <c r="E123" s="55"/>
      <c r="F123" s="56"/>
      <c r="G123" s="55"/>
      <c r="H123" s="56"/>
      <c r="I123" s="55"/>
      <c r="J123" s="56"/>
      <c r="K123" s="55"/>
      <c r="L123" s="56"/>
      <c r="M123" s="18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3" customFormat="1" ht="38.25" x14ac:dyDescent="0.2">
      <c r="A124" s="180"/>
      <c r="B124" s="181"/>
      <c r="C124" s="14" t="s">
        <v>15</v>
      </c>
      <c r="D124" s="51">
        <f>D99</f>
        <v>0</v>
      </c>
      <c r="E124" s="63"/>
      <c r="F124" s="56"/>
      <c r="G124" s="63"/>
      <c r="H124" s="56"/>
      <c r="I124" s="63"/>
      <c r="J124" s="56"/>
      <c r="K124" s="63"/>
      <c r="L124" s="56"/>
      <c r="M124" s="18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3" customFormat="1" x14ac:dyDescent="0.2">
      <c r="A125" s="180"/>
      <c r="B125" s="181"/>
      <c r="C125" s="15" t="s">
        <v>68</v>
      </c>
      <c r="D125" s="51">
        <f>D100</f>
        <v>0</v>
      </c>
      <c r="E125" s="63"/>
      <c r="F125" s="56"/>
      <c r="G125" s="63"/>
      <c r="H125" s="56"/>
      <c r="I125" s="63"/>
      <c r="J125" s="56"/>
      <c r="K125" s="63"/>
      <c r="L125" s="56"/>
      <c r="M125" s="18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180"/>
      <c r="B126" s="181"/>
      <c r="C126" s="13" t="s">
        <v>69</v>
      </c>
      <c r="D126" s="51">
        <f>D129+D135</f>
        <v>12872.2</v>
      </c>
      <c r="E126" s="52">
        <f>E129+E135</f>
        <v>4593.3467600000004</v>
      </c>
      <c r="F126" s="52">
        <f>E126/D126*100</f>
        <v>35.684240145429683</v>
      </c>
      <c r="G126" s="52"/>
      <c r="H126" s="52"/>
      <c r="I126" s="52"/>
      <c r="J126" s="52"/>
      <c r="K126" s="52"/>
      <c r="L126" s="52"/>
      <c r="M126" s="182"/>
    </row>
    <row r="127" spans="1:32" ht="25.5" x14ac:dyDescent="0.2">
      <c r="A127" s="180"/>
      <c r="B127" s="181"/>
      <c r="C127" s="14" t="s">
        <v>70</v>
      </c>
      <c r="D127" s="53">
        <f>D102</f>
        <v>0</v>
      </c>
      <c r="E127" s="57"/>
      <c r="F127" s="59"/>
      <c r="G127" s="57"/>
      <c r="H127" s="59"/>
      <c r="I127" s="57"/>
      <c r="J127" s="59"/>
      <c r="K127" s="57"/>
      <c r="L127" s="59"/>
      <c r="M127" s="183"/>
    </row>
    <row r="128" spans="1:32" x14ac:dyDescent="0.2">
      <c r="A128" s="164" t="s">
        <v>9</v>
      </c>
      <c r="B128" s="164"/>
      <c r="C128" s="101"/>
      <c r="D128" s="102"/>
      <c r="E128" s="101"/>
      <c r="F128" s="101"/>
      <c r="G128" s="103"/>
      <c r="H128" s="101"/>
      <c r="I128" s="101"/>
      <c r="J128" s="101"/>
      <c r="K128" s="101"/>
      <c r="L128" s="101"/>
      <c r="M128" s="101"/>
    </row>
    <row r="129" spans="1:32" x14ac:dyDescent="0.2">
      <c r="A129" s="165" t="s">
        <v>78</v>
      </c>
      <c r="B129" s="166"/>
      <c r="C129" s="16" t="s">
        <v>71</v>
      </c>
      <c r="D129" s="73">
        <f t="shared" ref="D129:F129" si="11">D130+D131+D132+D133+D134</f>
        <v>8081.6</v>
      </c>
      <c r="E129" s="74">
        <f t="shared" si="11"/>
        <v>2917.5095099999999</v>
      </c>
      <c r="F129" s="74">
        <f t="shared" si="11"/>
        <v>36.10064232330231</v>
      </c>
      <c r="G129" s="74"/>
      <c r="H129" s="74"/>
      <c r="I129" s="74"/>
      <c r="J129" s="74"/>
      <c r="K129" s="74"/>
      <c r="L129" s="74"/>
      <c r="M129" s="171"/>
    </row>
    <row r="130" spans="1:32" ht="25.5" x14ac:dyDescent="0.2">
      <c r="A130" s="167"/>
      <c r="B130" s="168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71"/>
    </row>
    <row r="131" spans="1:32" ht="38.25" x14ac:dyDescent="0.2">
      <c r="A131" s="167"/>
      <c r="B131" s="168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71"/>
    </row>
    <row r="132" spans="1:32" x14ac:dyDescent="0.2">
      <c r="A132" s="167"/>
      <c r="B132" s="168"/>
      <c r="C132" s="15" t="s">
        <v>68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71"/>
    </row>
    <row r="133" spans="1:32" x14ac:dyDescent="0.2">
      <c r="A133" s="167"/>
      <c r="B133" s="168"/>
      <c r="C133" s="13" t="s">
        <v>69</v>
      </c>
      <c r="D133" s="51">
        <v>8081.6</v>
      </c>
      <c r="E133" s="52">
        <v>2917.5095099999999</v>
      </c>
      <c r="F133" s="52">
        <f>E133/D133*100</f>
        <v>36.10064232330231</v>
      </c>
      <c r="G133" s="52"/>
      <c r="H133" s="52"/>
      <c r="I133" s="52"/>
      <c r="J133" s="52"/>
      <c r="K133" s="52"/>
      <c r="L133" s="52"/>
      <c r="M133" s="171"/>
    </row>
    <row r="134" spans="1:32" ht="25.5" x14ac:dyDescent="0.2">
      <c r="A134" s="169"/>
      <c r="B134" s="170"/>
      <c r="C134" s="14" t="s">
        <v>70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71"/>
    </row>
    <row r="135" spans="1:32" ht="12.75" customHeight="1" x14ac:dyDescent="0.2">
      <c r="A135" s="165" t="s">
        <v>79</v>
      </c>
      <c r="B135" s="166"/>
      <c r="C135" s="16" t="s">
        <v>71</v>
      </c>
      <c r="D135" s="68">
        <f t="shared" ref="D135:F135" si="12">D136+D137+D138+D139+D140</f>
        <v>4790.6000000000004</v>
      </c>
      <c r="E135" s="69">
        <f t="shared" si="12"/>
        <v>1675.83725</v>
      </c>
      <c r="F135" s="69">
        <f t="shared" si="12"/>
        <v>34.981782031478311</v>
      </c>
      <c r="G135" s="69"/>
      <c r="H135" s="69"/>
      <c r="I135" s="69"/>
      <c r="J135" s="69"/>
      <c r="K135" s="69"/>
      <c r="L135" s="69"/>
      <c r="M135" s="171"/>
    </row>
    <row r="136" spans="1:32" ht="25.5" x14ac:dyDescent="0.2">
      <c r="A136" s="167"/>
      <c r="B136" s="168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71"/>
    </row>
    <row r="137" spans="1:32" ht="38.25" x14ac:dyDescent="0.2">
      <c r="A137" s="167"/>
      <c r="B137" s="168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71"/>
    </row>
    <row r="138" spans="1:32" x14ac:dyDescent="0.2">
      <c r="A138" s="167"/>
      <c r="B138" s="168"/>
      <c r="C138" s="15" t="s">
        <v>68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71"/>
    </row>
    <row r="139" spans="1:32" x14ac:dyDescent="0.2">
      <c r="A139" s="167"/>
      <c r="B139" s="168"/>
      <c r="C139" s="13" t="s">
        <v>69</v>
      </c>
      <c r="D139" s="51">
        <v>4790.6000000000004</v>
      </c>
      <c r="E139" s="52">
        <v>1675.83725</v>
      </c>
      <c r="F139" s="52">
        <f>E139/D139*100</f>
        <v>34.981782031478311</v>
      </c>
      <c r="G139" s="52"/>
      <c r="H139" s="52"/>
      <c r="I139" s="52"/>
      <c r="J139" s="52"/>
      <c r="K139" s="52"/>
      <c r="L139" s="52"/>
      <c r="M139" s="171"/>
    </row>
    <row r="140" spans="1:32" ht="25.5" x14ac:dyDescent="0.2">
      <c r="A140" s="169"/>
      <c r="B140" s="170"/>
      <c r="C140" s="15" t="s">
        <v>70</v>
      </c>
      <c r="D140" s="51">
        <v>0</v>
      </c>
      <c r="E140" s="63"/>
      <c r="F140" s="64"/>
      <c r="G140" s="63"/>
      <c r="H140" s="64"/>
      <c r="I140" s="63"/>
      <c r="J140" s="64"/>
      <c r="K140" s="63"/>
      <c r="L140" s="64"/>
      <c r="M140" s="171"/>
    </row>
    <row r="142" spans="1:32" s="23" customFormat="1" ht="16.5" customHeight="1" x14ac:dyDescent="0.25">
      <c r="A142" s="162" t="s">
        <v>19</v>
      </c>
      <c r="B142" s="163"/>
      <c r="C142" s="113" t="s">
        <v>23</v>
      </c>
      <c r="D142" s="113"/>
      <c r="E142" s="104"/>
      <c r="F142" s="1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23" customFormat="1" ht="12.75" customHeight="1" x14ac:dyDescent="0.25">
      <c r="A143" s="122"/>
      <c r="B143" s="126"/>
      <c r="C143" s="106" t="s">
        <v>84</v>
      </c>
      <c r="D143" s="9"/>
      <c r="E143" s="104"/>
      <c r="F143" s="1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ht="47.25" customHeight="1" x14ac:dyDescent="0.25">
      <c r="A144" s="162" t="s">
        <v>20</v>
      </c>
      <c r="B144" s="163"/>
      <c r="C144" s="113" t="s">
        <v>23</v>
      </c>
      <c r="D144" s="114"/>
      <c r="E144"/>
      <c r="F144" s="1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ht="15" x14ac:dyDescent="0.2">
      <c r="A145" s="18"/>
      <c r="B145" s="18"/>
      <c r="C145" s="106" t="s">
        <v>84</v>
      </c>
      <c r="D145" s="35"/>
      <c r="E145" s="18"/>
      <c r="F145" s="1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15.75" x14ac:dyDescent="0.25">
      <c r="A146" s="5" t="s">
        <v>81</v>
      </c>
      <c r="B146" s="18"/>
      <c r="C146" s="18"/>
      <c r="D146" s="35"/>
      <c r="E146" s="18"/>
      <c r="F146" s="1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ht="15.75" x14ac:dyDescent="0.25">
      <c r="A147" s="162" t="s">
        <v>80</v>
      </c>
      <c r="B147" s="162"/>
      <c r="C147" s="105" t="s">
        <v>24</v>
      </c>
      <c r="D147" s="108"/>
      <c r="E147" s="107"/>
      <c r="F147" s="1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ht="15.75" x14ac:dyDescent="0.25">
      <c r="A148" s="162"/>
      <c r="B148" s="162"/>
      <c r="C148" s="106" t="s">
        <v>84</v>
      </c>
      <c r="D148" s="29"/>
      <c r="E148" s="107"/>
      <c r="F148" s="1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s="23" customFormat="1" ht="15.75" x14ac:dyDescent="0.25">
      <c r="A149" s="5"/>
      <c r="B149" s="5"/>
      <c r="C149" s="5"/>
      <c r="D149" s="29"/>
      <c r="E149" s="107"/>
      <c r="F149" s="1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s="23" customFormat="1" ht="15.75" x14ac:dyDescent="0.25">
      <c r="A150" s="162" t="s">
        <v>82</v>
      </c>
      <c r="B150" s="162"/>
      <c r="C150" s="105" t="s">
        <v>83</v>
      </c>
      <c r="D150" s="108"/>
      <c r="E150" s="107"/>
      <c r="F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s="23" customFormat="1" ht="15.75" x14ac:dyDescent="0.25">
      <c r="A151" s="162"/>
      <c r="B151" s="162"/>
      <c r="C151" s="106" t="s">
        <v>84</v>
      </c>
      <c r="D151" s="29"/>
      <c r="E151" s="5"/>
      <c r="F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</sheetData>
  <mergeCells count="72"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9:M19"/>
    <mergeCell ref="A20:M20"/>
    <mergeCell ref="A27:M27"/>
    <mergeCell ref="A28:A33"/>
    <mergeCell ref="B28:B33"/>
    <mergeCell ref="M28:M33"/>
    <mergeCell ref="A21:A26"/>
    <mergeCell ref="B21:B26"/>
    <mergeCell ref="M21:M26"/>
    <mergeCell ref="A56:B61"/>
    <mergeCell ref="M56:M61"/>
    <mergeCell ref="A34:M34"/>
    <mergeCell ref="A35:B40"/>
    <mergeCell ref="M35:M40"/>
    <mergeCell ref="A41:B46"/>
    <mergeCell ref="M41:M46"/>
    <mergeCell ref="A47:M47"/>
    <mergeCell ref="A48:M48"/>
    <mergeCell ref="A49:A54"/>
    <mergeCell ref="B49:B54"/>
    <mergeCell ref="M49:M54"/>
    <mergeCell ref="A55:M55"/>
    <mergeCell ref="A62:B67"/>
    <mergeCell ref="M62:M67"/>
    <mergeCell ref="A68:M68"/>
    <mergeCell ref="A69:M69"/>
    <mergeCell ref="A70:A75"/>
    <mergeCell ref="B70:B75"/>
    <mergeCell ref="M70:M75"/>
    <mergeCell ref="A84:M84"/>
    <mergeCell ref="A76:M76"/>
    <mergeCell ref="A77:M77"/>
    <mergeCell ref="A78:A83"/>
    <mergeCell ref="B78:B83"/>
    <mergeCell ref="M78:M83"/>
    <mergeCell ref="A116:B121"/>
    <mergeCell ref="M116:M121"/>
    <mergeCell ref="A85:B90"/>
    <mergeCell ref="M85:M90"/>
    <mergeCell ref="A91:B96"/>
    <mergeCell ref="M91:M96"/>
    <mergeCell ref="A97:B102"/>
    <mergeCell ref="M97:M102"/>
    <mergeCell ref="A103:B103"/>
    <mergeCell ref="A104:B109"/>
    <mergeCell ref="M104:M109"/>
    <mergeCell ref="A110:B115"/>
    <mergeCell ref="M110:M115"/>
    <mergeCell ref="M122:M127"/>
    <mergeCell ref="A128:B128"/>
    <mergeCell ref="A129:B134"/>
    <mergeCell ref="M129:M134"/>
    <mergeCell ref="A135:B140"/>
    <mergeCell ref="M135:M140"/>
    <mergeCell ref="A142:B142"/>
    <mergeCell ref="A144:B144"/>
    <mergeCell ref="A147:B148"/>
    <mergeCell ref="A150:B151"/>
    <mergeCell ref="A122:B127"/>
  </mergeCells>
  <pageMargins left="0.74803149606299213" right="0.15748031496062992" top="0.15748031496062992" bottom="0.15748031496062992" header="0.51181102362204722" footer="0.51181102362204722"/>
  <pageSetup paperSize="9" scale="86" orientation="landscape" r:id="rId1"/>
  <headerFooter alignWithMargins="0"/>
  <rowBreaks count="5" manualBreakCount="5">
    <brk id="40" max="12" man="1"/>
    <brk id="67" max="12" man="1"/>
    <brk id="84" max="12" man="1"/>
    <brk id="109" max="12" man="1"/>
    <brk id="13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pane ySplit="2" topLeftCell="A3" activePane="bottomLeft" state="frozen"/>
      <selection pane="bottomLeft" activeCell="T48" sqref="T48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64" t="s">
        <v>25</v>
      </c>
      <c r="B1" s="265"/>
      <c r="C1" s="266"/>
      <c r="D1" s="267" t="s">
        <v>26</v>
      </c>
      <c r="E1" s="268"/>
      <c r="F1" s="269" t="s">
        <v>27</v>
      </c>
      <c r="G1" s="270"/>
      <c r="H1" s="271" t="s">
        <v>28</v>
      </c>
      <c r="I1" s="272"/>
      <c r="J1" s="44" t="s">
        <v>90</v>
      </c>
      <c r="K1" s="273" t="s">
        <v>29</v>
      </c>
      <c r="L1" s="274"/>
      <c r="M1" s="275" t="s">
        <v>1</v>
      </c>
      <c r="N1" s="276"/>
      <c r="O1" s="277"/>
      <c r="P1" s="44" t="s">
        <v>2</v>
      </c>
      <c r="Q1" s="49" t="s">
        <v>3</v>
      </c>
      <c r="R1" s="246" t="s">
        <v>4</v>
      </c>
      <c r="S1" s="247"/>
      <c r="T1" s="247"/>
      <c r="U1" s="248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94">
        <v>8000</v>
      </c>
      <c r="C3" s="75"/>
      <c r="D3" s="94">
        <v>5000</v>
      </c>
      <c r="E3" s="75"/>
      <c r="F3" s="75"/>
      <c r="G3" s="75"/>
      <c r="H3" s="75"/>
      <c r="I3" s="75"/>
      <c r="J3" s="94">
        <v>440000</v>
      </c>
      <c r="K3" s="94">
        <v>61524.3</v>
      </c>
      <c r="L3" s="75"/>
      <c r="M3" s="94">
        <v>403.92</v>
      </c>
      <c r="N3" s="76"/>
      <c r="O3" s="94">
        <v>6000</v>
      </c>
      <c r="P3" s="94">
        <v>1100.52</v>
      </c>
      <c r="Q3" s="75"/>
      <c r="R3" s="94">
        <v>121242</v>
      </c>
      <c r="S3" s="75"/>
      <c r="T3" s="75"/>
      <c r="U3" s="94">
        <v>102366.84</v>
      </c>
      <c r="V3" s="94">
        <v>1350000</v>
      </c>
      <c r="W3" s="76"/>
    </row>
    <row r="4" spans="1:23" s="24" customFormat="1" x14ac:dyDescent="0.2">
      <c r="A4" s="75"/>
      <c r="B4" s="77"/>
      <c r="C4" s="75"/>
      <c r="D4" s="94">
        <v>2500</v>
      </c>
      <c r="E4" s="75"/>
      <c r="F4" s="75"/>
      <c r="G4" s="75"/>
      <c r="H4" s="75"/>
      <c r="I4" s="75"/>
      <c r="J4" s="75"/>
      <c r="K4" s="75"/>
      <c r="L4" s="75"/>
      <c r="M4" s="94">
        <v>84.73</v>
      </c>
      <c r="N4" s="75"/>
      <c r="O4" s="94">
        <v>7000</v>
      </c>
      <c r="P4" s="94">
        <v>38.22</v>
      </c>
      <c r="Q4" s="75"/>
      <c r="R4" s="94">
        <v>4740.12</v>
      </c>
      <c r="S4" s="75"/>
      <c r="T4" s="75"/>
      <c r="U4" s="94">
        <v>100746.8</v>
      </c>
      <c r="V4" s="75"/>
      <c r="W4" s="76"/>
    </row>
    <row r="5" spans="1:23" s="24" customFormat="1" x14ac:dyDescent="0.2">
      <c r="A5" s="75"/>
      <c r="B5" s="75"/>
      <c r="C5" s="75"/>
      <c r="D5" s="94">
        <v>22500</v>
      </c>
      <c r="E5" s="75"/>
      <c r="F5" s="75"/>
      <c r="G5" s="75"/>
      <c r="H5" s="75"/>
      <c r="I5" s="75"/>
      <c r="J5" s="75"/>
      <c r="K5" s="75"/>
      <c r="L5" s="75"/>
      <c r="M5" s="94">
        <v>87971.64</v>
      </c>
      <c r="N5" s="75"/>
      <c r="O5" s="94">
        <v>6000</v>
      </c>
      <c r="P5" s="94">
        <v>735</v>
      </c>
      <c r="Q5" s="75"/>
      <c r="R5" s="94">
        <v>443.08</v>
      </c>
      <c r="S5" s="75"/>
      <c r="T5" s="75"/>
      <c r="U5" s="75"/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10285.61</v>
      </c>
      <c r="N6" s="75"/>
      <c r="O6" s="94">
        <v>7000</v>
      </c>
      <c r="P6" s="96">
        <v>1020</v>
      </c>
      <c r="Q6" s="75"/>
      <c r="R6" s="94">
        <v>410979.96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13922.3</v>
      </c>
      <c r="N7" s="75"/>
      <c r="O7" s="94">
        <v>7000</v>
      </c>
      <c r="P7" s="96">
        <v>99.96</v>
      </c>
      <c r="Q7" s="75"/>
      <c r="R7" s="94">
        <v>114977.81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119489.65</v>
      </c>
      <c r="N8" s="75"/>
      <c r="O8" s="94">
        <v>6000</v>
      </c>
      <c r="P8" s="96">
        <v>14.7</v>
      </c>
      <c r="Q8" s="75"/>
      <c r="R8" s="94">
        <v>66942.81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10624.95</v>
      </c>
      <c r="N9" s="75"/>
      <c r="O9" s="75"/>
      <c r="P9" s="96">
        <v>735</v>
      </c>
      <c r="Q9" s="75"/>
      <c r="R9" s="94">
        <v>6057.66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1086.44</v>
      </c>
      <c r="N10" s="75"/>
      <c r="O10" s="75"/>
      <c r="P10" s="96">
        <v>1020</v>
      </c>
      <c r="Q10" s="75"/>
      <c r="R10" s="94">
        <v>348.22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984.05</v>
      </c>
      <c r="N11" s="75"/>
      <c r="O11" s="75"/>
      <c r="P11" s="96">
        <v>735</v>
      </c>
      <c r="Q11" s="75"/>
      <c r="R11" s="94">
        <v>150.86000000000001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3083.62</v>
      </c>
      <c r="N12" s="75"/>
      <c r="O12" s="75"/>
      <c r="P12" s="78"/>
      <c r="Q12" s="75"/>
      <c r="R12" s="94">
        <v>4329.43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43803.01</v>
      </c>
      <c r="N13" s="75"/>
      <c r="O13" s="75"/>
      <c r="P13" s="78"/>
      <c r="Q13" s="75"/>
      <c r="R13" s="94">
        <v>2647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5564.62</v>
      </c>
      <c r="N14" s="75"/>
      <c r="O14" s="75"/>
      <c r="P14" s="78"/>
      <c r="Q14" s="75"/>
      <c r="R14" s="94">
        <v>288525.78000000003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6143.69</v>
      </c>
      <c r="N15" s="75"/>
      <c r="O15" s="75"/>
      <c r="P15" s="78"/>
      <c r="Q15" s="75"/>
      <c r="R15" s="94">
        <v>6571.19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168.36</v>
      </c>
      <c r="N16" s="75"/>
      <c r="O16" s="75"/>
      <c r="P16" s="78"/>
      <c r="Q16" s="75"/>
      <c r="R16" s="94">
        <v>29.29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62860.07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100335.35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9601.64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11805.7</v>
      </c>
      <c r="N20" s="75"/>
      <c r="O20" s="75"/>
      <c r="P20" s="78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97849.66</v>
      </c>
      <c r="N21" s="75"/>
      <c r="O21" s="75"/>
      <c r="P21" s="78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8741.02</v>
      </c>
      <c r="N22" s="75"/>
      <c r="O22" s="75"/>
      <c r="P22" s="78"/>
      <c r="Q22" s="75"/>
      <c r="R22" s="75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4852.7</v>
      </c>
      <c r="N23" s="75"/>
      <c r="O23" s="75"/>
      <c r="P23" s="78"/>
      <c r="Q23" s="75"/>
      <c r="R23" s="75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5357.7</v>
      </c>
      <c r="N24" s="75"/>
      <c r="O24" s="75"/>
      <c r="P24" s="78"/>
      <c r="Q24" s="75"/>
      <c r="R24" s="75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184.58</v>
      </c>
      <c r="N25" s="75"/>
      <c r="O25" s="75"/>
      <c r="P25" s="78"/>
      <c r="Q25" s="75"/>
      <c r="R25" s="75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3083.62</v>
      </c>
      <c r="N26" s="75"/>
      <c r="O26" s="75"/>
      <c r="P26" s="78"/>
      <c r="Q26" s="75"/>
      <c r="R26" s="75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3.4</v>
      </c>
      <c r="N27" s="75"/>
      <c r="O27" s="75"/>
      <c r="P27" s="78"/>
      <c r="Q27" s="75"/>
      <c r="R27" s="75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530.97</v>
      </c>
      <c r="N28" s="75"/>
      <c r="O28" s="75"/>
      <c r="P28" s="78"/>
      <c r="Q28" s="75"/>
      <c r="R28" s="75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9705.4</v>
      </c>
      <c r="N29" s="75"/>
      <c r="O29" s="75"/>
      <c r="P29" s="78"/>
      <c r="Q29" s="75"/>
      <c r="R29" s="75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10715.4</v>
      </c>
      <c r="N30" s="75"/>
      <c r="O30" s="75"/>
      <c r="P30" s="78"/>
      <c r="Q30" s="75"/>
      <c r="R30" s="75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369.16</v>
      </c>
      <c r="N31" s="75"/>
      <c r="O31" s="75"/>
      <c r="P31" s="78"/>
      <c r="Q31" s="75"/>
      <c r="R31" s="75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228333.37</v>
      </c>
      <c r="N32" s="75"/>
      <c r="O32" s="75"/>
      <c r="P32" s="78"/>
      <c r="Q32" s="75"/>
      <c r="R32" s="75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228333.37</v>
      </c>
      <c r="N33" s="75"/>
      <c r="O33" s="75"/>
      <c r="P33" s="78"/>
      <c r="Q33" s="75"/>
      <c r="R33" s="75"/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4">
        <v>81703.649999999994</v>
      </c>
      <c r="N34" s="75"/>
      <c r="O34" s="75"/>
      <c r="P34" s="78"/>
      <c r="Q34" s="75"/>
      <c r="R34" s="75"/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4">
        <v>163407.34</v>
      </c>
      <c r="N35" s="75"/>
      <c r="O35" s="75"/>
      <c r="P35" s="78"/>
      <c r="Q35" s="75"/>
      <c r="R35" s="75"/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4">
        <v>885.68</v>
      </c>
      <c r="N36" s="75"/>
      <c r="O36" s="75"/>
      <c r="P36" s="78"/>
      <c r="Q36" s="75"/>
      <c r="R36" s="75"/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4">
        <v>6167.24</v>
      </c>
      <c r="N37" s="75"/>
      <c r="O37" s="75"/>
      <c r="P37" s="78"/>
      <c r="Q37" s="75"/>
      <c r="R37" s="75"/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4">
        <v>83614.42</v>
      </c>
      <c r="N38" s="75"/>
      <c r="O38" s="75"/>
      <c r="P38" s="78"/>
      <c r="Q38" s="75"/>
      <c r="R38" s="75"/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4">
        <v>3083.62</v>
      </c>
      <c r="N39" s="75"/>
      <c r="O39" s="75"/>
      <c r="P39" s="78"/>
      <c r="Q39" s="75"/>
      <c r="R39" s="75"/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4">
        <v>3083.56</v>
      </c>
      <c r="N40" s="75"/>
      <c r="O40" s="75"/>
      <c r="P40" s="78"/>
      <c r="Q40" s="75"/>
      <c r="R40" s="75"/>
      <c r="S40" s="75"/>
      <c r="T40" s="75"/>
      <c r="U40" s="75"/>
      <c r="V40" s="75"/>
      <c r="W40" s="76"/>
    </row>
    <row r="41" spans="1:23" s="24" customFormat="1" x14ac:dyDescent="0.2">
      <c r="A41" s="79">
        <f t="shared" ref="A41:V41" si="0">SUM(A3:A40)</f>
        <v>0</v>
      </c>
      <c r="B41" s="79">
        <f t="shared" si="0"/>
        <v>8000</v>
      </c>
      <c r="C41" s="79">
        <f t="shared" si="0"/>
        <v>0</v>
      </c>
      <c r="D41" s="80">
        <f t="shared" si="0"/>
        <v>30000</v>
      </c>
      <c r="E41" s="80">
        <f t="shared" si="0"/>
        <v>0</v>
      </c>
      <c r="F41" s="81">
        <f t="shared" si="0"/>
        <v>0</v>
      </c>
      <c r="G41" s="81">
        <f t="shared" si="0"/>
        <v>0</v>
      </c>
      <c r="H41" s="82">
        <f t="shared" si="0"/>
        <v>0</v>
      </c>
      <c r="I41" s="82">
        <f t="shared" si="0"/>
        <v>0</v>
      </c>
      <c r="J41" s="85">
        <f t="shared" si="0"/>
        <v>440000</v>
      </c>
      <c r="K41" s="83">
        <f t="shared" si="0"/>
        <v>61524.3</v>
      </c>
      <c r="L41" s="83">
        <f t="shared" si="0"/>
        <v>0</v>
      </c>
      <c r="M41" s="84">
        <f t="shared" si="0"/>
        <v>1428225.21</v>
      </c>
      <c r="N41" s="84">
        <f t="shared" si="0"/>
        <v>0</v>
      </c>
      <c r="O41" s="84">
        <f t="shared" si="0"/>
        <v>39000</v>
      </c>
      <c r="P41" s="85">
        <f t="shared" si="0"/>
        <v>5498.4</v>
      </c>
      <c r="Q41" s="86">
        <f t="shared" si="0"/>
        <v>0</v>
      </c>
      <c r="R41" s="87">
        <f t="shared" si="0"/>
        <v>1027985.2100000001</v>
      </c>
      <c r="S41" s="87">
        <f t="shared" si="0"/>
        <v>0</v>
      </c>
      <c r="T41" s="87">
        <f t="shared" si="0"/>
        <v>0</v>
      </c>
      <c r="U41" s="87">
        <f t="shared" si="0"/>
        <v>203113.64</v>
      </c>
      <c r="V41" s="88">
        <f t="shared" si="0"/>
        <v>1350000</v>
      </c>
      <c r="W41" s="89">
        <f>SUM(A41:V41)</f>
        <v>4593346.76</v>
      </c>
    </row>
    <row r="42" spans="1:23" x14ac:dyDescent="0.2">
      <c r="A42" s="249">
        <f>A41+B41+C41</f>
        <v>8000</v>
      </c>
      <c r="B42" s="250"/>
      <c r="C42" s="251"/>
      <c r="D42" s="252">
        <f>D41+E41</f>
        <v>30000</v>
      </c>
      <c r="E42" s="253"/>
      <c r="F42" s="254">
        <f>F41+G41</f>
        <v>0</v>
      </c>
      <c r="G42" s="255"/>
      <c r="H42" s="256">
        <f>H41+I41</f>
        <v>0</v>
      </c>
      <c r="I42" s="257"/>
      <c r="J42" s="110">
        <f>J41</f>
        <v>440000</v>
      </c>
      <c r="K42" s="258">
        <f>K41+L41</f>
        <v>61524.3</v>
      </c>
      <c r="L42" s="259"/>
      <c r="M42" s="260">
        <f>M41+N41+O41</f>
        <v>1467225.21</v>
      </c>
      <c r="N42" s="260"/>
      <c r="O42" s="260"/>
      <c r="P42" s="90">
        <f>P41</f>
        <v>5498.4</v>
      </c>
      <c r="Q42" s="91">
        <f>Q41</f>
        <v>0</v>
      </c>
      <c r="R42" s="261">
        <f>R41+S41+T41+U41</f>
        <v>1231098.8500000001</v>
      </c>
      <c r="S42" s="262"/>
      <c r="T42" s="262"/>
      <c r="U42" s="263"/>
      <c r="V42" s="92">
        <f>V41</f>
        <v>1350000</v>
      </c>
      <c r="W42" s="89">
        <f>A42+D42+F42+H42+K42+M42+P42+R42+V42+Q42+J42</f>
        <v>4593346.76</v>
      </c>
    </row>
    <row r="43" spans="1:23" x14ac:dyDescent="0.2">
      <c r="A43" s="242">
        <f>A42+D42+F42+H42</f>
        <v>38000</v>
      </c>
      <c r="B43" s="243"/>
      <c r="C43" s="243"/>
      <c r="D43" s="243"/>
      <c r="E43" s="243"/>
      <c r="F43" s="243"/>
      <c r="G43" s="243"/>
      <c r="H43" s="243"/>
      <c r="I43" s="243"/>
      <c r="J43" s="93">
        <f>J42</f>
        <v>440000</v>
      </c>
      <c r="K43" s="242">
        <f>K42</f>
        <v>61524.3</v>
      </c>
      <c r="L43" s="244"/>
      <c r="M43" s="242">
        <f>M42+P42+Q42+R42</f>
        <v>2703822.46</v>
      </c>
      <c r="N43" s="245"/>
      <c r="O43" s="245"/>
      <c r="P43" s="245"/>
      <c r="Q43" s="245"/>
      <c r="R43" s="245"/>
      <c r="S43" s="245"/>
      <c r="T43" s="245"/>
      <c r="U43" s="244"/>
      <c r="V43" s="93">
        <f>V42</f>
        <v>1350000</v>
      </c>
      <c r="W43" s="89">
        <f>A43+J43+K43+M43+V43</f>
        <v>4593346.76</v>
      </c>
    </row>
    <row r="45" spans="1:23" x14ac:dyDescent="0.2">
      <c r="C45" s="111" t="s">
        <v>91</v>
      </c>
      <c r="D45" s="97">
        <f>G41+I41</f>
        <v>0</v>
      </c>
      <c r="F45" s="97">
        <f>M42+P42</f>
        <v>1472723.6099999999</v>
      </c>
      <c r="H45" s="97">
        <f>S41+U41</f>
        <v>203113.64</v>
      </c>
      <c r="P45" s="111" t="s">
        <v>91</v>
      </c>
      <c r="Q45" s="97">
        <f>D45+F45+H45</f>
        <v>1675837.25</v>
      </c>
      <c r="R45" s="111"/>
      <c r="S45" s="111"/>
      <c r="T45" s="97"/>
      <c r="W45" s="97"/>
    </row>
    <row r="47" spans="1:23" x14ac:dyDescent="0.2">
      <c r="C47" s="111" t="s">
        <v>92</v>
      </c>
      <c r="D47" s="97">
        <f>A42+D42+F41+H41</f>
        <v>38000</v>
      </c>
      <c r="F47" s="97">
        <f>J42</f>
        <v>440000</v>
      </c>
      <c r="H47" s="97">
        <f>K42</f>
        <v>61524.3</v>
      </c>
      <c r="J47" s="97">
        <f>Q42</f>
        <v>0</v>
      </c>
      <c r="L47" s="97">
        <f>R41+T41</f>
        <v>1027985.2100000001</v>
      </c>
      <c r="N47" s="97">
        <f>V42</f>
        <v>1350000</v>
      </c>
      <c r="P47" s="111" t="s">
        <v>92</v>
      </c>
      <c r="Q47" s="97">
        <f>D47+F47+H47+J47+L47+N47</f>
        <v>2917509.5100000002</v>
      </c>
      <c r="S47" s="112"/>
      <c r="T47" s="97"/>
    </row>
    <row r="49" spans="3:20" x14ac:dyDescent="0.2">
      <c r="C49" t="s">
        <v>93</v>
      </c>
      <c r="D49" s="97">
        <f>D45+D47</f>
        <v>38000</v>
      </c>
      <c r="P49" t="s">
        <v>13</v>
      </c>
      <c r="Q49" s="97">
        <f>Q45+Q47</f>
        <v>4593346.76</v>
      </c>
      <c r="T49" s="97"/>
    </row>
  </sheetData>
  <mergeCells count="17">
    <mergeCell ref="D1:E1"/>
    <mergeCell ref="F1:G1"/>
    <mergeCell ref="H1:I1"/>
    <mergeCell ref="K1:L1"/>
    <mergeCell ref="M1:O1"/>
    <mergeCell ref="A43:I43"/>
    <mergeCell ref="K43:L43"/>
    <mergeCell ref="M43:U43"/>
    <mergeCell ref="R1:U1"/>
    <mergeCell ref="A42:C42"/>
    <mergeCell ref="D42:E42"/>
    <mergeCell ref="F42:G42"/>
    <mergeCell ref="H42:I42"/>
    <mergeCell ref="K42:L42"/>
    <mergeCell ref="M42:O42"/>
    <mergeCell ref="R42:U42"/>
    <mergeCell ref="A1:C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view="pageBreakPreview" topLeftCell="A23" zoomScale="110" zoomScaleNormal="100" zoomScaleSheetLayoutView="110" workbookViewId="0">
      <selection activeCell="G76" sqref="G7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129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2" t="s">
        <v>130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36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235" t="s">
        <v>7</v>
      </c>
      <c r="B14" s="235" t="s">
        <v>65</v>
      </c>
      <c r="C14" s="235" t="s">
        <v>8</v>
      </c>
      <c r="D14" s="236" t="s">
        <v>128</v>
      </c>
      <c r="E14" s="237"/>
      <c r="F14" s="238"/>
      <c r="G14" s="238"/>
      <c r="H14" s="238"/>
      <c r="I14" s="238"/>
      <c r="J14" s="238"/>
      <c r="K14" s="238"/>
      <c r="L14" s="238"/>
      <c r="M14" s="239" t="s">
        <v>67</v>
      </c>
    </row>
    <row r="15" spans="1:32" ht="16.5" customHeight="1" x14ac:dyDescent="0.2">
      <c r="A15" s="235"/>
      <c r="B15" s="235"/>
      <c r="C15" s="235"/>
      <c r="D15" s="236"/>
      <c r="E15" s="240" t="s">
        <v>117</v>
      </c>
      <c r="F15" s="241"/>
      <c r="G15" s="240" t="s">
        <v>118</v>
      </c>
      <c r="H15" s="241"/>
      <c r="I15" s="240" t="s">
        <v>119</v>
      </c>
      <c r="J15" s="241"/>
      <c r="K15" s="240" t="s">
        <v>120</v>
      </c>
      <c r="L15" s="241"/>
      <c r="M15" s="239"/>
    </row>
    <row r="16" spans="1:32" ht="63" customHeight="1" x14ac:dyDescent="0.2">
      <c r="A16" s="235"/>
      <c r="B16" s="235"/>
      <c r="C16" s="235"/>
      <c r="D16" s="236"/>
      <c r="E16" s="129" t="s">
        <v>10</v>
      </c>
      <c r="F16" s="129" t="s">
        <v>11</v>
      </c>
      <c r="G16" s="129" t="s">
        <v>10</v>
      </c>
      <c r="H16" s="129" t="s">
        <v>11</v>
      </c>
      <c r="I16" s="129" t="s">
        <v>10</v>
      </c>
      <c r="J16" s="129" t="s">
        <v>11</v>
      </c>
      <c r="K16" s="129" t="s">
        <v>10</v>
      </c>
      <c r="L16" s="129" t="s">
        <v>11</v>
      </c>
      <c r="M16" s="239"/>
    </row>
    <row r="17" spans="1:13" ht="12.75" customHeight="1" x14ac:dyDescent="0.2">
      <c r="A17" s="129">
        <v>1</v>
      </c>
      <c r="B17" s="129">
        <v>2</v>
      </c>
      <c r="C17" s="129">
        <v>3</v>
      </c>
      <c r="D17" s="130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31">
        <v>13</v>
      </c>
    </row>
    <row r="18" spans="1:13" ht="12.75" customHeight="1" x14ac:dyDescent="0.2">
      <c r="A18" s="207" t="s">
        <v>21</v>
      </c>
      <c r="B18" s="208"/>
      <c r="C18" s="208"/>
      <c r="D18" s="208"/>
      <c r="E18" s="211"/>
      <c r="F18" s="211"/>
      <c r="G18" s="211"/>
      <c r="H18" s="211"/>
      <c r="I18" s="211"/>
      <c r="J18" s="211"/>
      <c r="K18" s="211"/>
      <c r="L18" s="211"/>
      <c r="M18" s="213"/>
    </row>
    <row r="19" spans="1:13" ht="12.75" customHeight="1" x14ac:dyDescent="0.2">
      <c r="A19" s="207" t="s">
        <v>32</v>
      </c>
      <c r="B19" s="208"/>
      <c r="C19" s="208"/>
      <c r="D19" s="208"/>
      <c r="E19" s="211"/>
      <c r="F19" s="211"/>
      <c r="G19" s="211"/>
      <c r="H19" s="211"/>
      <c r="I19" s="211"/>
      <c r="J19" s="211"/>
      <c r="K19" s="211"/>
      <c r="L19" s="211"/>
      <c r="M19" s="213"/>
    </row>
    <row r="20" spans="1:13" ht="12.75" customHeight="1" x14ac:dyDescent="0.2">
      <c r="A20" s="207" t="s">
        <v>31</v>
      </c>
      <c r="B20" s="208"/>
      <c r="C20" s="208"/>
      <c r="D20" s="208"/>
      <c r="E20" s="211"/>
      <c r="F20" s="211"/>
      <c r="G20" s="211"/>
      <c r="H20" s="211"/>
      <c r="I20" s="211"/>
      <c r="J20" s="211"/>
      <c r="K20" s="211"/>
      <c r="L20" s="211"/>
      <c r="M20" s="213"/>
    </row>
    <row r="21" spans="1:13" ht="12.75" customHeight="1" x14ac:dyDescent="0.2">
      <c r="A21" s="214" t="s">
        <v>12</v>
      </c>
      <c r="B21" s="226" t="s">
        <v>36</v>
      </c>
      <c r="C21" s="100" t="s">
        <v>71</v>
      </c>
      <c r="D21" s="51">
        <f t="shared" ref="D21" si="0">D22+D23+D24+D25+D26</f>
        <v>880.3</v>
      </c>
      <c r="E21" s="52">
        <f>E22+E23+E24+E25+E26</f>
        <v>38</v>
      </c>
      <c r="F21" s="52">
        <f>F22+F23+F24+F25+F26</f>
        <v>4.3167102124275818</v>
      </c>
      <c r="G21" s="52">
        <f>G22+G23+G24+G25+G26</f>
        <v>74.384990000000002</v>
      </c>
      <c r="H21" s="52">
        <f>G21/D21*100</f>
        <v>8.4499591048506204</v>
      </c>
      <c r="I21" s="52"/>
      <c r="J21" s="52"/>
      <c r="K21" s="52"/>
      <c r="L21" s="52"/>
      <c r="M21" s="197"/>
    </row>
    <row r="22" spans="1:13" ht="25.5" x14ac:dyDescent="0.2">
      <c r="A22" s="185"/>
      <c r="B22" s="22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217"/>
    </row>
    <row r="23" spans="1:13" ht="38.25" x14ac:dyDescent="0.2">
      <c r="A23" s="185"/>
      <c r="B23" s="22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217"/>
    </row>
    <row r="24" spans="1:13" ht="13.5" customHeight="1" x14ac:dyDescent="0.2">
      <c r="A24" s="185"/>
      <c r="B24" s="227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217"/>
    </row>
    <row r="25" spans="1:13" ht="13.5" customHeight="1" x14ac:dyDescent="0.2">
      <c r="A25" s="185"/>
      <c r="B25" s="227"/>
      <c r="C25" s="13" t="s">
        <v>69</v>
      </c>
      <c r="D25" s="51">
        <v>880.3</v>
      </c>
      <c r="E25" s="51">
        <v>38</v>
      </c>
      <c r="F25" s="51">
        <f>E25/D25*100</f>
        <v>4.3167102124275818</v>
      </c>
      <c r="G25" s="51">
        <f>E25+36.38499</f>
        <v>74.384990000000002</v>
      </c>
      <c r="H25" s="51">
        <f>G25/D25*100</f>
        <v>8.4499591048506204</v>
      </c>
      <c r="I25" s="51"/>
      <c r="J25" s="51"/>
      <c r="K25" s="51"/>
      <c r="L25" s="51"/>
      <c r="M25" s="217"/>
    </row>
    <row r="26" spans="1:13" ht="25.5" customHeight="1" x14ac:dyDescent="0.2">
      <c r="A26" s="185"/>
      <c r="B26" s="228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217"/>
    </row>
    <row r="27" spans="1:13" ht="58.5" customHeight="1" x14ac:dyDescent="0.2">
      <c r="A27" s="229" t="s">
        <v>121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32"/>
    </row>
    <row r="28" spans="1:13" ht="107.25" customHeight="1" x14ac:dyDescent="0.2">
      <c r="A28" s="229" t="s">
        <v>136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32"/>
    </row>
    <row r="29" spans="1:13" x14ac:dyDescent="0.2">
      <c r="A29" s="214" t="s">
        <v>85</v>
      </c>
      <c r="B29" s="226" t="s">
        <v>86</v>
      </c>
      <c r="C29" s="100" t="s">
        <v>71</v>
      </c>
      <c r="D29" s="51">
        <f>D30+D31+D32+D33+D34</f>
        <v>1682</v>
      </c>
      <c r="E29" s="52">
        <f>E30+E31+E32+E33+E34</f>
        <v>440</v>
      </c>
      <c r="F29" s="52">
        <f>F30+F31+F32+F33+F34</f>
        <v>26.159334126040427</v>
      </c>
      <c r="G29" s="52">
        <f>G30+G31+G32+G33+G34</f>
        <v>864</v>
      </c>
      <c r="H29" s="52">
        <f>G29/D29*100</f>
        <v>51.36741973840666</v>
      </c>
      <c r="I29" s="52"/>
      <c r="J29" s="52"/>
      <c r="K29" s="52"/>
      <c r="L29" s="52"/>
      <c r="M29" s="197"/>
    </row>
    <row r="30" spans="1:13" ht="25.5" x14ac:dyDescent="0.2">
      <c r="A30" s="185"/>
      <c r="B30" s="227"/>
      <c r="C30" s="13" t="s">
        <v>14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89"/>
    </row>
    <row r="31" spans="1:13" ht="13.5" customHeight="1" x14ac:dyDescent="0.2">
      <c r="A31" s="185"/>
      <c r="B31" s="227"/>
      <c r="C31" s="14" t="s">
        <v>15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9"/>
    </row>
    <row r="32" spans="1:13" ht="13.5" customHeight="1" x14ac:dyDescent="0.2">
      <c r="A32" s="185"/>
      <c r="B32" s="227"/>
      <c r="C32" s="15" t="s">
        <v>68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9"/>
    </row>
    <row r="33" spans="1:13" ht="25.5" customHeight="1" x14ac:dyDescent="0.2">
      <c r="A33" s="185"/>
      <c r="B33" s="227"/>
      <c r="C33" s="13" t="s">
        <v>69</v>
      </c>
      <c r="D33" s="51">
        <v>1682</v>
      </c>
      <c r="E33" s="51">
        <v>440</v>
      </c>
      <c r="F33" s="51">
        <f>E33/D33*100</f>
        <v>26.159334126040427</v>
      </c>
      <c r="G33" s="51">
        <f>E33+424</f>
        <v>864</v>
      </c>
      <c r="H33" s="51">
        <f>G33/D33*100</f>
        <v>51.36741973840666</v>
      </c>
      <c r="I33" s="51"/>
      <c r="J33" s="51"/>
      <c r="K33" s="51"/>
      <c r="L33" s="51"/>
      <c r="M33" s="189"/>
    </row>
    <row r="34" spans="1:13" ht="13.5" customHeight="1" x14ac:dyDescent="0.2">
      <c r="A34" s="185"/>
      <c r="B34" s="228"/>
      <c r="C34" s="14" t="s">
        <v>70</v>
      </c>
      <c r="D34" s="53">
        <v>0</v>
      </c>
      <c r="E34" s="54"/>
      <c r="F34" s="54"/>
      <c r="G34" s="54"/>
      <c r="H34" s="54"/>
      <c r="I34" s="54"/>
      <c r="J34" s="54"/>
      <c r="K34" s="54"/>
      <c r="L34" s="54"/>
      <c r="M34" s="189"/>
    </row>
    <row r="35" spans="1:13" ht="16.5" customHeight="1" x14ac:dyDescent="0.2">
      <c r="A35" s="229" t="s">
        <v>122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1"/>
    </row>
    <row r="36" spans="1:13" ht="16.5" customHeight="1" x14ac:dyDescent="0.2">
      <c r="A36" s="229" t="s">
        <v>137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x14ac:dyDescent="0.2">
      <c r="A37" s="165" t="s">
        <v>16</v>
      </c>
      <c r="B37" s="194"/>
      <c r="C37" s="16" t="s">
        <v>71</v>
      </c>
      <c r="D37" s="53">
        <f>D38+D39+D40+D41+D42</f>
        <v>2562.3000000000002</v>
      </c>
      <c r="E37" s="53">
        <f>E38+E39+E40+E41+E42</f>
        <v>478</v>
      </c>
      <c r="F37" s="54">
        <f>E37/D37*100</f>
        <v>18.655114545525503</v>
      </c>
      <c r="G37" s="53">
        <f>G38+G39+G40+G41+G42</f>
        <v>938.38499000000002</v>
      </c>
      <c r="H37" s="54">
        <f>G37/D37*100</f>
        <v>36.622760410568631</v>
      </c>
      <c r="I37" s="53"/>
      <c r="J37" s="54"/>
      <c r="K37" s="53"/>
      <c r="L37" s="54"/>
      <c r="M37" s="204"/>
    </row>
    <row r="38" spans="1:13" ht="13.5" customHeight="1" x14ac:dyDescent="0.2">
      <c r="A38" s="167"/>
      <c r="B38" s="195"/>
      <c r="C38" s="13" t="s">
        <v>14</v>
      </c>
      <c r="D38" s="51">
        <f>D22+D30</f>
        <v>0</v>
      </c>
      <c r="E38" s="63"/>
      <c r="F38" s="64"/>
      <c r="G38" s="63"/>
      <c r="H38" s="64"/>
      <c r="I38" s="63"/>
      <c r="J38" s="64"/>
      <c r="K38" s="63"/>
      <c r="L38" s="64"/>
      <c r="M38" s="205"/>
    </row>
    <row r="39" spans="1:13" ht="13.5" customHeight="1" x14ac:dyDescent="0.2">
      <c r="A39" s="167"/>
      <c r="B39" s="195"/>
      <c r="C39" s="14" t="s">
        <v>15</v>
      </c>
      <c r="D39" s="51">
        <f>D23+D31</f>
        <v>0</v>
      </c>
      <c r="E39" s="57"/>
      <c r="F39" s="58"/>
      <c r="G39" s="57"/>
      <c r="H39" s="59"/>
      <c r="I39" s="57"/>
      <c r="J39" s="59"/>
      <c r="K39" s="57"/>
      <c r="L39" s="59"/>
      <c r="M39" s="205"/>
    </row>
    <row r="40" spans="1:13" ht="24.75" customHeight="1" x14ac:dyDescent="0.2">
      <c r="A40" s="167"/>
      <c r="B40" s="195"/>
      <c r="C40" s="15" t="s">
        <v>68</v>
      </c>
      <c r="D40" s="51">
        <f>D24+D32</f>
        <v>0</v>
      </c>
      <c r="E40" s="60"/>
      <c r="F40" s="60"/>
      <c r="G40" s="60"/>
      <c r="H40" s="60"/>
      <c r="I40" s="60"/>
      <c r="J40" s="60"/>
      <c r="K40" s="60"/>
      <c r="L40" s="60"/>
      <c r="M40" s="205"/>
    </row>
    <row r="41" spans="1:13" x14ac:dyDescent="0.2">
      <c r="A41" s="167"/>
      <c r="B41" s="195"/>
      <c r="C41" s="13" t="s">
        <v>69</v>
      </c>
      <c r="D41" s="51">
        <f>D25+D33</f>
        <v>2562.3000000000002</v>
      </c>
      <c r="E41" s="61">
        <f>E25+E33</f>
        <v>478</v>
      </c>
      <c r="F41" s="62">
        <f>E41/D41*100</f>
        <v>18.655114545525503</v>
      </c>
      <c r="G41" s="61">
        <f>G25+G33</f>
        <v>938.38499000000002</v>
      </c>
      <c r="H41" s="62">
        <f>G41/D41*100</f>
        <v>36.622760410568631</v>
      </c>
      <c r="I41" s="61"/>
      <c r="J41" s="62"/>
      <c r="K41" s="61"/>
      <c r="L41" s="62"/>
      <c r="M41" s="205"/>
    </row>
    <row r="42" spans="1:13" ht="25.5" x14ac:dyDescent="0.2">
      <c r="A42" s="169"/>
      <c r="B42" s="196"/>
      <c r="C42" s="14" t="s">
        <v>70</v>
      </c>
      <c r="D42" s="51">
        <f>D26+D34</f>
        <v>0</v>
      </c>
      <c r="E42" s="63"/>
      <c r="F42" s="64"/>
      <c r="G42" s="15"/>
      <c r="H42" s="56"/>
      <c r="I42" s="63"/>
      <c r="J42" s="56"/>
      <c r="K42" s="63"/>
      <c r="L42" s="56"/>
      <c r="M42" s="206"/>
    </row>
    <row r="43" spans="1:13" x14ac:dyDescent="0.2">
      <c r="A43" s="165" t="s">
        <v>72</v>
      </c>
      <c r="B43" s="166"/>
      <c r="C43" s="16" t="s">
        <v>71</v>
      </c>
      <c r="D43" s="53">
        <f>D44+D45+D46+D47+D48</f>
        <v>0</v>
      </c>
      <c r="E43" s="51"/>
      <c r="F43" s="52"/>
      <c r="G43" s="51"/>
      <c r="H43" s="52"/>
      <c r="I43" s="51"/>
      <c r="J43" s="52"/>
      <c r="K43" s="51"/>
      <c r="L43" s="52"/>
      <c r="M43" s="204"/>
    </row>
    <row r="44" spans="1:13" ht="13.5" customHeight="1" x14ac:dyDescent="0.2">
      <c r="A44" s="167"/>
      <c r="B44" s="168"/>
      <c r="C44" s="13" t="s">
        <v>14</v>
      </c>
      <c r="D44" s="51">
        <v>0</v>
      </c>
      <c r="E44" s="63"/>
      <c r="F44" s="64"/>
      <c r="G44" s="63"/>
      <c r="H44" s="64"/>
      <c r="I44" s="63"/>
      <c r="J44" s="64"/>
      <c r="K44" s="63"/>
      <c r="L44" s="64"/>
      <c r="M44" s="205"/>
    </row>
    <row r="45" spans="1:13" ht="13.5" customHeight="1" x14ac:dyDescent="0.2">
      <c r="A45" s="167"/>
      <c r="B45" s="168"/>
      <c r="C45" s="14" t="s">
        <v>15</v>
      </c>
      <c r="D45" s="51">
        <v>0</v>
      </c>
      <c r="E45" s="57"/>
      <c r="F45" s="58"/>
      <c r="G45" s="57"/>
      <c r="H45" s="59"/>
      <c r="I45" s="57"/>
      <c r="J45" s="59"/>
      <c r="K45" s="57"/>
      <c r="L45" s="59"/>
      <c r="M45" s="205"/>
    </row>
    <row r="46" spans="1:13" ht="24.75" customHeight="1" x14ac:dyDescent="0.2">
      <c r="A46" s="167"/>
      <c r="B46" s="168"/>
      <c r="C46" s="15" t="s">
        <v>68</v>
      </c>
      <c r="D46" s="51">
        <v>0</v>
      </c>
      <c r="E46" s="60"/>
      <c r="F46" s="60"/>
      <c r="G46" s="60"/>
      <c r="H46" s="60"/>
      <c r="I46" s="60"/>
      <c r="J46" s="60"/>
      <c r="K46" s="60"/>
      <c r="L46" s="60"/>
      <c r="M46" s="205"/>
    </row>
    <row r="47" spans="1:13" ht="12.75" customHeight="1" x14ac:dyDescent="0.2">
      <c r="A47" s="167"/>
      <c r="B47" s="168"/>
      <c r="C47" s="13" t="s">
        <v>69</v>
      </c>
      <c r="D47" s="51">
        <v>0</v>
      </c>
      <c r="E47" s="61"/>
      <c r="F47" s="62"/>
      <c r="G47" s="61"/>
      <c r="H47" s="62"/>
      <c r="I47" s="61"/>
      <c r="J47" s="62"/>
      <c r="K47" s="61"/>
      <c r="L47" s="62"/>
      <c r="M47" s="205"/>
    </row>
    <row r="48" spans="1:13" ht="24.75" customHeight="1" x14ac:dyDescent="0.2">
      <c r="A48" s="169"/>
      <c r="B48" s="170"/>
      <c r="C48" s="14" t="s">
        <v>70</v>
      </c>
      <c r="D48" s="51">
        <v>0</v>
      </c>
      <c r="E48" s="63"/>
      <c r="F48" s="64"/>
      <c r="G48" s="15"/>
      <c r="H48" s="56"/>
      <c r="I48" s="63"/>
      <c r="J48" s="56"/>
      <c r="K48" s="63"/>
      <c r="L48" s="56"/>
      <c r="M48" s="206"/>
    </row>
    <row r="49" spans="1:13" ht="12.75" customHeight="1" x14ac:dyDescent="0.2">
      <c r="A49" s="207" t="s">
        <v>33</v>
      </c>
      <c r="B49" s="208"/>
      <c r="C49" s="208"/>
      <c r="D49" s="208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x14ac:dyDescent="0.2">
      <c r="A50" s="207" t="s">
        <v>35</v>
      </c>
      <c r="B50" s="208"/>
      <c r="C50" s="208"/>
      <c r="D50" s="208"/>
      <c r="E50" s="211"/>
      <c r="F50" s="211"/>
      <c r="G50" s="211"/>
      <c r="H50" s="211"/>
      <c r="I50" s="211"/>
      <c r="J50" s="211"/>
      <c r="K50" s="211"/>
      <c r="L50" s="212"/>
      <c r="M50" s="213"/>
    </row>
    <row r="51" spans="1:13" x14ac:dyDescent="0.2">
      <c r="A51" s="214" t="s">
        <v>17</v>
      </c>
      <c r="B51" s="215" t="s">
        <v>88</v>
      </c>
      <c r="C51" s="16" t="s">
        <v>71</v>
      </c>
      <c r="D51" s="51">
        <f t="shared" ref="D51:G51" si="1">D52+D53+D54+D55+D56</f>
        <v>180</v>
      </c>
      <c r="E51" s="52">
        <f t="shared" si="1"/>
        <v>61.524299999999997</v>
      </c>
      <c r="F51" s="52">
        <f t="shared" si="1"/>
        <v>34.180166666666665</v>
      </c>
      <c r="G51" s="52">
        <f t="shared" si="1"/>
        <v>61.524299999999997</v>
      </c>
      <c r="H51" s="52">
        <f>G51/D51*100</f>
        <v>34.180166666666665</v>
      </c>
      <c r="I51" s="52"/>
      <c r="J51" s="52"/>
      <c r="K51" s="52"/>
      <c r="L51" s="52"/>
      <c r="M51" s="197"/>
    </row>
    <row r="52" spans="1:13" ht="12.75" customHeight="1" x14ac:dyDescent="0.2">
      <c r="A52" s="185"/>
      <c r="B52" s="188"/>
      <c r="C52" s="13" t="s">
        <v>14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217"/>
    </row>
    <row r="53" spans="1:13" ht="38.25" x14ac:dyDescent="0.2">
      <c r="A53" s="185"/>
      <c r="B53" s="188"/>
      <c r="C53" s="14" t="s">
        <v>15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217"/>
    </row>
    <row r="54" spans="1:13" ht="25.5" customHeight="1" x14ac:dyDescent="0.2">
      <c r="A54" s="185"/>
      <c r="B54" s="188"/>
      <c r="C54" s="15" t="s">
        <v>68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217"/>
    </row>
    <row r="55" spans="1:13" ht="31.5" customHeight="1" x14ac:dyDescent="0.2">
      <c r="A55" s="185"/>
      <c r="B55" s="188"/>
      <c r="C55" s="13" t="s">
        <v>69</v>
      </c>
      <c r="D55" s="51">
        <v>180</v>
      </c>
      <c r="E55" s="52">
        <v>61.524299999999997</v>
      </c>
      <c r="F55" s="65">
        <f>E55/D55*100</f>
        <v>34.180166666666665</v>
      </c>
      <c r="G55" s="52">
        <f>E55+0</f>
        <v>61.524299999999997</v>
      </c>
      <c r="H55" s="65">
        <f>G55/D55*100</f>
        <v>34.180166666666665</v>
      </c>
      <c r="I55" s="52"/>
      <c r="J55" s="65"/>
      <c r="K55" s="66"/>
      <c r="L55" s="67"/>
      <c r="M55" s="217"/>
    </row>
    <row r="56" spans="1:13" ht="25.5" x14ac:dyDescent="0.2">
      <c r="A56" s="186"/>
      <c r="B56" s="216"/>
      <c r="C56" s="14" t="s">
        <v>70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217"/>
    </row>
    <row r="57" spans="1:13" ht="27" customHeight="1" x14ac:dyDescent="0.2">
      <c r="A57" s="198" t="s">
        <v>123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200"/>
    </row>
    <row r="58" spans="1:13" x14ac:dyDescent="0.2">
      <c r="A58" s="165" t="s">
        <v>18</v>
      </c>
      <c r="B58" s="194"/>
      <c r="C58" s="16" t="s">
        <v>71</v>
      </c>
      <c r="D58" s="68">
        <f t="shared" ref="D58:F58" si="2">D59+D60+D61+D62+D63</f>
        <v>180</v>
      </c>
      <c r="E58" s="69">
        <f>E59+E60+E61+E62+E63</f>
        <v>61.524299999999997</v>
      </c>
      <c r="F58" s="69">
        <f t="shared" si="2"/>
        <v>34.180166666666665</v>
      </c>
      <c r="G58" s="69">
        <f>G59+G60+G61+G62+G63</f>
        <v>61.524299999999997</v>
      </c>
      <c r="H58" s="69">
        <f>G58/D58*100</f>
        <v>34.180166666666665</v>
      </c>
      <c r="I58" s="69"/>
      <c r="J58" s="69"/>
      <c r="K58" s="69"/>
      <c r="L58" s="69"/>
      <c r="M58" s="171"/>
    </row>
    <row r="59" spans="1:13" ht="25.5" x14ac:dyDescent="0.2">
      <c r="A59" s="167"/>
      <c r="B59" s="195"/>
      <c r="C59" s="13" t="s">
        <v>14</v>
      </c>
      <c r="D59" s="51">
        <f>D52</f>
        <v>0</v>
      </c>
      <c r="E59" s="54"/>
      <c r="F59" s="70"/>
      <c r="G59" s="54"/>
      <c r="H59" s="70"/>
      <c r="I59" s="54"/>
      <c r="J59" s="70"/>
      <c r="K59" s="54"/>
      <c r="L59" s="70"/>
      <c r="M59" s="171"/>
    </row>
    <row r="60" spans="1:13" ht="38.25" x14ac:dyDescent="0.2">
      <c r="A60" s="167"/>
      <c r="B60" s="195"/>
      <c r="C60" s="14" t="s">
        <v>15</v>
      </c>
      <c r="D60" s="51">
        <f>D53</f>
        <v>0</v>
      </c>
      <c r="E60" s="52"/>
      <c r="F60" s="52"/>
      <c r="G60" s="52"/>
      <c r="H60" s="52"/>
      <c r="I60" s="52"/>
      <c r="J60" s="52"/>
      <c r="K60" s="52"/>
      <c r="L60" s="52"/>
      <c r="M60" s="171"/>
    </row>
    <row r="61" spans="1:13" x14ac:dyDescent="0.2">
      <c r="A61" s="167"/>
      <c r="B61" s="195"/>
      <c r="C61" s="15" t="s">
        <v>68</v>
      </c>
      <c r="D61" s="51">
        <f>D54</f>
        <v>0</v>
      </c>
      <c r="E61" s="55"/>
      <c r="F61" s="56"/>
      <c r="G61" s="55"/>
      <c r="H61" s="56"/>
      <c r="I61" s="55"/>
      <c r="J61" s="56"/>
      <c r="K61" s="55"/>
      <c r="L61" s="56"/>
      <c r="M61" s="171"/>
    </row>
    <row r="62" spans="1:13" x14ac:dyDescent="0.2">
      <c r="A62" s="167"/>
      <c r="B62" s="195"/>
      <c r="C62" s="13" t="s">
        <v>69</v>
      </c>
      <c r="D62" s="51">
        <f>D55</f>
        <v>180</v>
      </c>
      <c r="E62" s="65">
        <f>E55</f>
        <v>61.524299999999997</v>
      </c>
      <c r="F62" s="65">
        <f>E62/D62*100</f>
        <v>34.180166666666665</v>
      </c>
      <c r="G62" s="65">
        <f>G55</f>
        <v>61.524299999999997</v>
      </c>
      <c r="H62" s="65">
        <f>G62/D62*100</f>
        <v>34.180166666666665</v>
      </c>
      <c r="I62" s="65"/>
      <c r="J62" s="65"/>
      <c r="K62" s="65"/>
      <c r="L62" s="65"/>
      <c r="M62" s="171"/>
    </row>
    <row r="63" spans="1:13" ht="25.5" x14ac:dyDescent="0.2">
      <c r="A63" s="169"/>
      <c r="B63" s="196"/>
      <c r="C63" s="14" t="s">
        <v>70</v>
      </c>
      <c r="D63" s="51">
        <f>D56</f>
        <v>0</v>
      </c>
      <c r="E63" s="63"/>
      <c r="F63" s="56"/>
      <c r="G63" s="63"/>
      <c r="H63" s="56"/>
      <c r="I63" s="63"/>
      <c r="J63" s="56"/>
      <c r="K63" s="63"/>
      <c r="L63" s="56"/>
      <c r="M63" s="171"/>
    </row>
    <row r="64" spans="1:13" x14ac:dyDescent="0.2">
      <c r="A64" s="165" t="s">
        <v>72</v>
      </c>
      <c r="B64" s="166"/>
      <c r="C64" s="16" t="s">
        <v>71</v>
      </c>
      <c r="D64" s="53">
        <f>D65+D66+D67+D68+D69</f>
        <v>0</v>
      </c>
      <c r="E64" s="51"/>
      <c r="F64" s="52"/>
      <c r="G64" s="51"/>
      <c r="H64" s="52"/>
      <c r="I64" s="51"/>
      <c r="J64" s="52"/>
      <c r="K64" s="51"/>
      <c r="L64" s="52"/>
      <c r="M64" s="204"/>
    </row>
    <row r="65" spans="1:13" ht="13.5" customHeight="1" x14ac:dyDescent="0.2">
      <c r="A65" s="167"/>
      <c r="B65" s="168"/>
      <c r="C65" s="13" t="s">
        <v>14</v>
      </c>
      <c r="D65" s="51">
        <v>0</v>
      </c>
      <c r="E65" s="63"/>
      <c r="F65" s="64"/>
      <c r="G65" s="63"/>
      <c r="H65" s="64"/>
      <c r="I65" s="63"/>
      <c r="J65" s="64"/>
      <c r="K65" s="63"/>
      <c r="L65" s="64"/>
      <c r="M65" s="205"/>
    </row>
    <row r="66" spans="1:13" ht="13.5" customHeight="1" x14ac:dyDescent="0.2">
      <c r="A66" s="167"/>
      <c r="B66" s="168"/>
      <c r="C66" s="14" t="s">
        <v>15</v>
      </c>
      <c r="D66" s="51">
        <v>0</v>
      </c>
      <c r="E66" s="57"/>
      <c r="F66" s="58"/>
      <c r="G66" s="57"/>
      <c r="H66" s="59"/>
      <c r="I66" s="57"/>
      <c r="J66" s="59"/>
      <c r="K66" s="57"/>
      <c r="L66" s="59"/>
      <c r="M66" s="205"/>
    </row>
    <row r="67" spans="1:13" ht="24.75" customHeight="1" x14ac:dyDescent="0.2">
      <c r="A67" s="167"/>
      <c r="B67" s="168"/>
      <c r="C67" s="15" t="s">
        <v>68</v>
      </c>
      <c r="D67" s="51">
        <v>0</v>
      </c>
      <c r="E67" s="60"/>
      <c r="F67" s="60"/>
      <c r="G67" s="60"/>
      <c r="H67" s="60"/>
      <c r="I67" s="60"/>
      <c r="J67" s="60"/>
      <c r="K67" s="60"/>
      <c r="L67" s="60"/>
      <c r="M67" s="205"/>
    </row>
    <row r="68" spans="1:13" ht="12.75" customHeight="1" x14ac:dyDescent="0.2">
      <c r="A68" s="167"/>
      <c r="B68" s="168"/>
      <c r="C68" s="13" t="s">
        <v>69</v>
      </c>
      <c r="D68" s="51">
        <v>0</v>
      </c>
      <c r="E68" s="61"/>
      <c r="F68" s="62"/>
      <c r="G68" s="61"/>
      <c r="H68" s="62"/>
      <c r="I68" s="61"/>
      <c r="J68" s="62"/>
      <c r="K68" s="61"/>
      <c r="L68" s="62"/>
      <c r="M68" s="205"/>
    </row>
    <row r="69" spans="1:13" ht="12.75" customHeight="1" x14ac:dyDescent="0.2">
      <c r="A69" s="169"/>
      <c r="B69" s="170"/>
      <c r="C69" s="14" t="s">
        <v>70</v>
      </c>
      <c r="D69" s="51">
        <v>0</v>
      </c>
      <c r="E69" s="63"/>
      <c r="F69" s="64"/>
      <c r="G69" s="15"/>
      <c r="H69" s="56"/>
      <c r="I69" s="63"/>
      <c r="J69" s="56"/>
      <c r="K69" s="63"/>
      <c r="L69" s="56"/>
      <c r="M69" s="206"/>
    </row>
    <row r="70" spans="1:13" ht="12.75" customHeight="1" x14ac:dyDescent="0.2">
      <c r="A70" s="207" t="s">
        <v>34</v>
      </c>
      <c r="B70" s="208"/>
      <c r="C70" s="208"/>
      <c r="D70" s="208"/>
      <c r="E70" s="209"/>
      <c r="F70" s="209"/>
      <c r="G70" s="209"/>
      <c r="H70" s="209"/>
      <c r="I70" s="209"/>
      <c r="J70" s="209"/>
      <c r="K70" s="209"/>
      <c r="L70" s="209"/>
      <c r="M70" s="210"/>
    </row>
    <row r="71" spans="1:13" x14ac:dyDescent="0.2">
      <c r="A71" s="207" t="s">
        <v>58</v>
      </c>
      <c r="B71" s="208"/>
      <c r="C71" s="208"/>
      <c r="D71" s="208"/>
      <c r="E71" s="211"/>
      <c r="F71" s="211"/>
      <c r="G71" s="211"/>
      <c r="H71" s="211"/>
      <c r="I71" s="211"/>
      <c r="J71" s="211"/>
      <c r="K71" s="211"/>
      <c r="L71" s="212"/>
      <c r="M71" s="213"/>
    </row>
    <row r="72" spans="1:13" x14ac:dyDescent="0.2">
      <c r="A72" s="214" t="s">
        <v>37</v>
      </c>
      <c r="B72" s="215" t="s">
        <v>57</v>
      </c>
      <c r="C72" s="16" t="s">
        <v>71</v>
      </c>
      <c r="D72" s="51">
        <f t="shared" ref="D72:G72" si="3">D73+D74+D75+D76+D77</f>
        <v>7635.9</v>
      </c>
      <c r="E72" s="52">
        <f t="shared" si="3"/>
        <v>2703.8224599999999</v>
      </c>
      <c r="F72" s="52">
        <f t="shared" si="3"/>
        <v>35.409348734268391</v>
      </c>
      <c r="G72" s="52">
        <f t="shared" si="3"/>
        <v>4184.6360399999994</v>
      </c>
      <c r="H72" s="52">
        <f>G72/D72*100</f>
        <v>54.802132558048164</v>
      </c>
      <c r="I72" s="52"/>
      <c r="J72" s="52"/>
      <c r="K72" s="52"/>
      <c r="L72" s="52"/>
      <c r="M72" s="197"/>
    </row>
    <row r="73" spans="1:13" ht="12.75" customHeight="1" x14ac:dyDescent="0.2">
      <c r="A73" s="185"/>
      <c r="B73" s="188"/>
      <c r="C73" s="13" t="s">
        <v>14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217"/>
    </row>
    <row r="74" spans="1:13" ht="38.25" x14ac:dyDescent="0.2">
      <c r="A74" s="185"/>
      <c r="B74" s="188"/>
      <c r="C74" s="14" t="s">
        <v>15</v>
      </c>
      <c r="D74" s="51">
        <v>0</v>
      </c>
      <c r="E74" s="52"/>
      <c r="F74" s="52"/>
      <c r="G74" s="52"/>
      <c r="H74" s="52"/>
      <c r="I74" s="52"/>
      <c r="J74" s="52"/>
      <c r="K74" s="52"/>
      <c r="L74" s="52"/>
      <c r="M74" s="217"/>
    </row>
    <row r="75" spans="1:13" ht="25.5" customHeight="1" x14ac:dyDescent="0.2">
      <c r="A75" s="185"/>
      <c r="B75" s="188"/>
      <c r="C75" s="15" t="s">
        <v>68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217"/>
    </row>
    <row r="76" spans="1:13" ht="132.75" customHeight="1" x14ac:dyDescent="0.2">
      <c r="A76" s="185"/>
      <c r="B76" s="188"/>
      <c r="C76" s="13" t="s">
        <v>69</v>
      </c>
      <c r="D76" s="51">
        <v>7635.9</v>
      </c>
      <c r="E76" s="65">
        <v>2703.8224599999999</v>
      </c>
      <c r="F76" s="65">
        <f>E76/D76*100</f>
        <v>35.409348734268391</v>
      </c>
      <c r="G76" s="65">
        <f>E76+1547.1822-66.36862</f>
        <v>4184.6360399999994</v>
      </c>
      <c r="H76" s="65">
        <f>G76/D76*100</f>
        <v>54.802132558048164</v>
      </c>
      <c r="I76" s="65"/>
      <c r="J76" s="65"/>
      <c r="K76" s="65"/>
      <c r="L76" s="65"/>
      <c r="M76" s="217"/>
    </row>
    <row r="77" spans="1:13" ht="69" customHeight="1" x14ac:dyDescent="0.2">
      <c r="A77" s="185"/>
      <c r="B77" s="216"/>
      <c r="C77" s="14" t="s">
        <v>70</v>
      </c>
      <c r="D77" s="53">
        <v>0</v>
      </c>
      <c r="E77" s="54"/>
      <c r="F77" s="54"/>
      <c r="G77" s="54"/>
      <c r="H77" s="54"/>
      <c r="I77" s="54"/>
      <c r="J77" s="54"/>
      <c r="K77" s="54"/>
      <c r="L77" s="54"/>
      <c r="M77" s="217"/>
    </row>
    <row r="78" spans="1:13" ht="135" customHeight="1" x14ac:dyDescent="0.2">
      <c r="A78" s="218" t="s">
        <v>138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20"/>
    </row>
    <row r="79" spans="1:13" ht="68.25" customHeight="1" x14ac:dyDescent="0.2">
      <c r="A79" s="201" t="s">
        <v>127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3"/>
    </row>
    <row r="80" spans="1:13" ht="69.75" customHeight="1" x14ac:dyDescent="0.2">
      <c r="A80" s="218" t="s">
        <v>139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20"/>
    </row>
    <row r="81" spans="1:13" ht="83.25" customHeight="1" x14ac:dyDescent="0.2">
      <c r="A81" s="201" t="s">
        <v>140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3"/>
    </row>
    <row r="82" spans="1:13" ht="44.25" customHeight="1" x14ac:dyDescent="0.2">
      <c r="A82" s="184" t="s">
        <v>38</v>
      </c>
      <c r="B82" s="187" t="s">
        <v>39</v>
      </c>
      <c r="C82" s="16" t="s">
        <v>71</v>
      </c>
      <c r="D82" s="71">
        <f t="shared" ref="D82:F82" si="4">D83+D84+D85+D86+D87</f>
        <v>1350</v>
      </c>
      <c r="E82" s="72">
        <f t="shared" si="4"/>
        <v>1350</v>
      </c>
      <c r="F82" s="72">
        <f t="shared" si="4"/>
        <v>100</v>
      </c>
      <c r="G82" s="72">
        <f>G83+G84+G85+G86+G87</f>
        <v>1350</v>
      </c>
      <c r="H82" s="72">
        <f>G82/D82*100</f>
        <v>100</v>
      </c>
      <c r="I82" s="72"/>
      <c r="J82" s="72"/>
      <c r="K82" s="72"/>
      <c r="L82" s="72"/>
      <c r="M82" s="189"/>
    </row>
    <row r="83" spans="1:13" ht="25.5" x14ac:dyDescent="0.2">
      <c r="A83" s="185"/>
      <c r="B83" s="188"/>
      <c r="C83" s="13" t="s">
        <v>14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189"/>
    </row>
    <row r="84" spans="1:13" ht="12.75" customHeight="1" x14ac:dyDescent="0.2">
      <c r="A84" s="185"/>
      <c r="B84" s="188"/>
      <c r="C84" s="14" t="s">
        <v>15</v>
      </c>
      <c r="D84" s="51">
        <v>0</v>
      </c>
      <c r="E84" s="52"/>
      <c r="F84" s="52"/>
      <c r="G84" s="52"/>
      <c r="H84" s="52"/>
      <c r="I84" s="52"/>
      <c r="J84" s="52"/>
      <c r="K84" s="52"/>
      <c r="L84" s="52"/>
      <c r="M84" s="189"/>
    </row>
    <row r="85" spans="1:13" ht="24.75" customHeight="1" x14ac:dyDescent="0.2">
      <c r="A85" s="185"/>
      <c r="B85" s="188"/>
      <c r="C85" s="15" t="s">
        <v>68</v>
      </c>
      <c r="D85" s="51">
        <v>0</v>
      </c>
      <c r="E85" s="52"/>
      <c r="F85" s="52"/>
      <c r="G85" s="52"/>
      <c r="H85" s="52"/>
      <c r="I85" s="52"/>
      <c r="J85" s="52"/>
      <c r="K85" s="52"/>
      <c r="L85" s="52"/>
      <c r="M85" s="189"/>
    </row>
    <row r="86" spans="1:13" ht="17.25" customHeight="1" x14ac:dyDescent="0.2">
      <c r="A86" s="185"/>
      <c r="B86" s="188"/>
      <c r="C86" s="13" t="s">
        <v>69</v>
      </c>
      <c r="D86" s="51">
        <v>1350</v>
      </c>
      <c r="E86" s="65">
        <v>1350</v>
      </c>
      <c r="F86" s="65">
        <f>E86/D86*100</f>
        <v>100</v>
      </c>
      <c r="G86" s="65">
        <f>E86+0</f>
        <v>1350</v>
      </c>
      <c r="H86" s="65">
        <f>G86/D86*100</f>
        <v>100</v>
      </c>
      <c r="I86" s="65"/>
      <c r="J86" s="65"/>
      <c r="K86" s="65"/>
      <c r="L86" s="65"/>
      <c r="M86" s="189"/>
    </row>
    <row r="87" spans="1:13" ht="25.5" x14ac:dyDescent="0.2">
      <c r="A87" s="186"/>
      <c r="B87" s="188"/>
      <c r="C87" s="14" t="s">
        <v>70</v>
      </c>
      <c r="D87" s="51">
        <v>0</v>
      </c>
      <c r="E87" s="52"/>
      <c r="F87" s="52"/>
      <c r="G87" s="52"/>
      <c r="H87" s="52"/>
      <c r="I87" s="52"/>
      <c r="J87" s="52"/>
      <c r="K87" s="52"/>
      <c r="L87" s="52"/>
      <c r="M87" s="190"/>
    </row>
    <row r="88" spans="1:13" x14ac:dyDescent="0.2">
      <c r="A88" s="191" t="s">
        <v>124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3"/>
    </row>
    <row r="89" spans="1:13" x14ac:dyDescent="0.2">
      <c r="A89" s="165" t="s">
        <v>22</v>
      </c>
      <c r="B89" s="194"/>
      <c r="C89" s="16" t="s">
        <v>71</v>
      </c>
      <c r="D89" s="73">
        <f t="shared" ref="D89:G89" si="5">D90+D91+D92+D93+D94</f>
        <v>8985.9</v>
      </c>
      <c r="E89" s="74">
        <f t="shared" si="5"/>
        <v>4053.8224599999999</v>
      </c>
      <c r="F89" s="74">
        <f t="shared" si="5"/>
        <v>45.113149044614346</v>
      </c>
      <c r="G89" s="74">
        <f t="shared" si="5"/>
        <v>5534.6360399999994</v>
      </c>
      <c r="H89" s="74">
        <f>G89/D89*100</f>
        <v>61.592450839648784</v>
      </c>
      <c r="I89" s="74"/>
      <c r="J89" s="74"/>
      <c r="K89" s="74"/>
      <c r="L89" s="74"/>
      <c r="M89" s="171"/>
    </row>
    <row r="90" spans="1:13" ht="25.5" x14ac:dyDescent="0.2">
      <c r="A90" s="167"/>
      <c r="B90" s="195"/>
      <c r="C90" s="13" t="s">
        <v>14</v>
      </c>
      <c r="D90" s="51">
        <f>D73+D83</f>
        <v>0</v>
      </c>
      <c r="E90" s="54"/>
      <c r="F90" s="70"/>
      <c r="G90" s="54"/>
      <c r="H90" s="70"/>
      <c r="I90" s="54"/>
      <c r="J90" s="70"/>
      <c r="K90" s="54"/>
      <c r="L90" s="70"/>
      <c r="M90" s="171"/>
    </row>
    <row r="91" spans="1:13" ht="38.25" x14ac:dyDescent="0.2">
      <c r="A91" s="167"/>
      <c r="B91" s="195"/>
      <c r="C91" s="14" t="s">
        <v>15</v>
      </c>
      <c r="D91" s="51">
        <f>D74+D84</f>
        <v>0</v>
      </c>
      <c r="E91" s="52"/>
      <c r="F91" s="52"/>
      <c r="G91" s="52"/>
      <c r="H91" s="52"/>
      <c r="I91" s="52"/>
      <c r="J91" s="52"/>
      <c r="K91" s="52"/>
      <c r="L91" s="52"/>
      <c r="M91" s="171"/>
    </row>
    <row r="92" spans="1:13" ht="25.5" customHeight="1" x14ac:dyDescent="0.2">
      <c r="A92" s="167"/>
      <c r="B92" s="195"/>
      <c r="C92" s="15" t="s">
        <v>68</v>
      </c>
      <c r="D92" s="51">
        <f>D75+D85</f>
        <v>0</v>
      </c>
      <c r="E92" s="55"/>
      <c r="F92" s="56"/>
      <c r="G92" s="55"/>
      <c r="H92" s="56"/>
      <c r="I92" s="55"/>
      <c r="J92" s="56"/>
      <c r="K92" s="55"/>
      <c r="L92" s="56"/>
      <c r="M92" s="171"/>
    </row>
    <row r="93" spans="1:13" ht="12.75" customHeight="1" x14ac:dyDescent="0.2">
      <c r="A93" s="167"/>
      <c r="B93" s="195"/>
      <c r="C93" s="13" t="s">
        <v>69</v>
      </c>
      <c r="D93" s="51">
        <f>D76+D86</f>
        <v>8985.9</v>
      </c>
      <c r="E93" s="52">
        <f>E76+E86</f>
        <v>4053.8224599999999</v>
      </c>
      <c r="F93" s="52">
        <f>E93/D93*100</f>
        <v>45.113149044614346</v>
      </c>
      <c r="G93" s="52">
        <f>G76+G86</f>
        <v>5534.6360399999994</v>
      </c>
      <c r="H93" s="52">
        <f>G93/D93*100</f>
        <v>61.592450839648784</v>
      </c>
      <c r="I93" s="52"/>
      <c r="J93" s="52"/>
      <c r="K93" s="52"/>
      <c r="L93" s="52"/>
      <c r="M93" s="171"/>
    </row>
    <row r="94" spans="1:13" ht="25.5" x14ac:dyDescent="0.2">
      <c r="A94" s="169"/>
      <c r="B94" s="196"/>
      <c r="C94" s="14" t="s">
        <v>70</v>
      </c>
      <c r="D94" s="51">
        <f>D77+D87</f>
        <v>0</v>
      </c>
      <c r="E94" s="57"/>
      <c r="F94" s="59"/>
      <c r="G94" s="57"/>
      <c r="H94" s="59"/>
      <c r="I94" s="57"/>
      <c r="J94" s="59"/>
      <c r="K94" s="57"/>
      <c r="L94" s="59"/>
      <c r="M94" s="197"/>
    </row>
    <row r="95" spans="1:13" x14ac:dyDescent="0.2">
      <c r="A95" s="165" t="s">
        <v>72</v>
      </c>
      <c r="B95" s="166"/>
      <c r="C95" s="16" t="s">
        <v>71</v>
      </c>
      <c r="D95" s="73">
        <f t="shared" ref="D95" si="6">D96+D97+D98+D99+D100</f>
        <v>0</v>
      </c>
      <c r="E95" s="69"/>
      <c r="F95" s="69"/>
      <c r="G95" s="69"/>
      <c r="H95" s="69"/>
      <c r="I95" s="69"/>
      <c r="J95" s="69"/>
      <c r="K95" s="69"/>
      <c r="L95" s="69"/>
      <c r="M95" s="171"/>
    </row>
    <row r="96" spans="1:13" ht="25.5" x14ac:dyDescent="0.2">
      <c r="A96" s="167"/>
      <c r="B96" s="168"/>
      <c r="C96" s="13" t="s">
        <v>14</v>
      </c>
      <c r="D96" s="51">
        <v>0</v>
      </c>
      <c r="E96" s="52"/>
      <c r="F96" s="109"/>
      <c r="G96" s="52"/>
      <c r="H96" s="109"/>
      <c r="I96" s="52"/>
      <c r="J96" s="109"/>
      <c r="K96" s="52"/>
      <c r="L96" s="109"/>
      <c r="M96" s="171"/>
    </row>
    <row r="97" spans="1:13" ht="38.25" x14ac:dyDescent="0.2">
      <c r="A97" s="167"/>
      <c r="B97" s="168"/>
      <c r="C97" s="14" t="s">
        <v>15</v>
      </c>
      <c r="D97" s="51">
        <v>0</v>
      </c>
      <c r="E97" s="52"/>
      <c r="F97" s="52"/>
      <c r="G97" s="52"/>
      <c r="H97" s="52"/>
      <c r="I97" s="52"/>
      <c r="J97" s="52"/>
      <c r="K97" s="52"/>
      <c r="L97" s="52"/>
      <c r="M97" s="171"/>
    </row>
    <row r="98" spans="1:13" ht="25.5" customHeight="1" x14ac:dyDescent="0.2">
      <c r="A98" s="167"/>
      <c r="B98" s="168"/>
      <c r="C98" s="15" t="s">
        <v>68</v>
      </c>
      <c r="D98" s="51">
        <v>0</v>
      </c>
      <c r="E98" s="63"/>
      <c r="F98" s="64"/>
      <c r="G98" s="63"/>
      <c r="H98" s="64"/>
      <c r="I98" s="63"/>
      <c r="J98" s="64"/>
      <c r="K98" s="63"/>
      <c r="L98" s="64"/>
      <c r="M98" s="171"/>
    </row>
    <row r="99" spans="1:13" ht="12.75" customHeight="1" x14ac:dyDescent="0.2">
      <c r="A99" s="167"/>
      <c r="B99" s="168"/>
      <c r="C99" s="13" t="s">
        <v>69</v>
      </c>
      <c r="D99" s="51">
        <v>0</v>
      </c>
      <c r="E99" s="52"/>
      <c r="F99" s="52"/>
      <c r="G99" s="52"/>
      <c r="H99" s="52"/>
      <c r="I99" s="52"/>
      <c r="J99" s="52"/>
      <c r="K99" s="52"/>
      <c r="L99" s="52"/>
      <c r="M99" s="171"/>
    </row>
    <row r="100" spans="1:13" ht="12.75" customHeight="1" x14ac:dyDescent="0.2">
      <c r="A100" s="169"/>
      <c r="B100" s="170"/>
      <c r="C100" s="14" t="s">
        <v>70</v>
      </c>
      <c r="D100" s="51">
        <v>0</v>
      </c>
      <c r="E100" s="63"/>
      <c r="F100" s="64"/>
      <c r="G100" s="63"/>
      <c r="H100" s="64"/>
      <c r="I100" s="63"/>
      <c r="J100" s="64"/>
      <c r="K100" s="63"/>
      <c r="L100" s="64"/>
      <c r="M100" s="171"/>
    </row>
    <row r="101" spans="1:13" ht="21" customHeight="1" x14ac:dyDescent="0.2">
      <c r="A101" s="207" t="s">
        <v>131</v>
      </c>
      <c r="B101" s="208"/>
      <c r="C101" s="208"/>
      <c r="D101" s="208"/>
      <c r="E101" s="209"/>
      <c r="F101" s="209"/>
      <c r="G101" s="209"/>
      <c r="H101" s="209"/>
      <c r="I101" s="209"/>
      <c r="J101" s="209"/>
      <c r="K101" s="209"/>
      <c r="L101" s="209"/>
      <c r="M101" s="210"/>
    </row>
    <row r="102" spans="1:13" x14ac:dyDescent="0.2">
      <c r="A102" s="207" t="s">
        <v>133</v>
      </c>
      <c r="B102" s="208"/>
      <c r="C102" s="208"/>
      <c r="D102" s="208"/>
      <c r="E102" s="211"/>
      <c r="F102" s="211"/>
      <c r="G102" s="211"/>
      <c r="H102" s="211"/>
      <c r="I102" s="211"/>
      <c r="J102" s="211"/>
      <c r="K102" s="211"/>
      <c r="L102" s="212"/>
      <c r="M102" s="213"/>
    </row>
    <row r="103" spans="1:13" ht="44.25" customHeight="1" x14ac:dyDescent="0.2">
      <c r="A103" s="184" t="s">
        <v>132</v>
      </c>
      <c r="B103" s="187" t="s">
        <v>134</v>
      </c>
      <c r="C103" s="16" t="s">
        <v>71</v>
      </c>
      <c r="D103" s="71">
        <f t="shared" ref="D103" si="7">D104+D105+D106+D107+D108</f>
        <v>5000</v>
      </c>
      <c r="E103" s="72">
        <f>E104+E105+E106+E107+E108</f>
        <v>0</v>
      </c>
      <c r="F103" s="72">
        <f>F104+F105+F106+F107+F108</f>
        <v>0</v>
      </c>
      <c r="G103" s="72">
        <f>G104+G105+G106+G107+G108</f>
        <v>0</v>
      </c>
      <c r="H103" s="72">
        <f>G103/D103*100</f>
        <v>0</v>
      </c>
      <c r="I103" s="72"/>
      <c r="J103" s="72"/>
      <c r="K103" s="72"/>
      <c r="L103" s="72"/>
      <c r="M103" s="189"/>
    </row>
    <row r="104" spans="1:13" ht="25.5" x14ac:dyDescent="0.2">
      <c r="A104" s="185"/>
      <c r="B104" s="188"/>
      <c r="C104" s="13" t="s">
        <v>14</v>
      </c>
      <c r="D104" s="51">
        <v>0</v>
      </c>
      <c r="E104" s="52"/>
      <c r="F104" s="52"/>
      <c r="G104" s="52"/>
      <c r="H104" s="52"/>
      <c r="I104" s="52"/>
      <c r="J104" s="52"/>
      <c r="K104" s="52"/>
      <c r="L104" s="52"/>
      <c r="M104" s="189"/>
    </row>
    <row r="105" spans="1:13" ht="12.75" customHeight="1" x14ac:dyDescent="0.2">
      <c r="A105" s="185"/>
      <c r="B105" s="188"/>
      <c r="C105" s="14" t="s">
        <v>15</v>
      </c>
      <c r="D105" s="51">
        <v>4450</v>
      </c>
      <c r="E105" s="52">
        <v>0</v>
      </c>
      <c r="F105" s="52">
        <f>E105/D105*100</f>
        <v>0</v>
      </c>
      <c r="G105" s="52">
        <f>E105+0</f>
        <v>0</v>
      </c>
      <c r="H105" s="52">
        <f>G105/D105*100</f>
        <v>0</v>
      </c>
      <c r="I105" s="52"/>
      <c r="J105" s="52"/>
      <c r="K105" s="52"/>
      <c r="L105" s="52"/>
      <c r="M105" s="189"/>
    </row>
    <row r="106" spans="1:13" ht="24.75" customHeight="1" x14ac:dyDescent="0.2">
      <c r="A106" s="185"/>
      <c r="B106" s="188"/>
      <c r="C106" s="15" t="s">
        <v>68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89"/>
    </row>
    <row r="107" spans="1:13" ht="17.25" customHeight="1" x14ac:dyDescent="0.2">
      <c r="A107" s="185"/>
      <c r="B107" s="188"/>
      <c r="C107" s="13" t="s">
        <v>69</v>
      </c>
      <c r="D107" s="51">
        <v>550</v>
      </c>
      <c r="E107" s="65">
        <v>0</v>
      </c>
      <c r="F107" s="65">
        <f>E107/D107*100</f>
        <v>0</v>
      </c>
      <c r="G107" s="65">
        <f>E107+0</f>
        <v>0</v>
      </c>
      <c r="H107" s="65">
        <f>G107/D107*100</f>
        <v>0</v>
      </c>
      <c r="I107" s="65"/>
      <c r="J107" s="65"/>
      <c r="K107" s="65"/>
      <c r="L107" s="65"/>
      <c r="M107" s="189"/>
    </row>
    <row r="108" spans="1:13" ht="25.5" x14ac:dyDescent="0.2">
      <c r="A108" s="186"/>
      <c r="B108" s="188"/>
      <c r="C108" s="14" t="s">
        <v>70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90"/>
    </row>
    <row r="109" spans="1:13" x14ac:dyDescent="0.2">
      <c r="A109" s="191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</row>
    <row r="110" spans="1:13" x14ac:dyDescent="0.2">
      <c r="A110" s="165" t="s">
        <v>135</v>
      </c>
      <c r="B110" s="194"/>
      <c r="C110" s="16" t="s">
        <v>71</v>
      </c>
      <c r="D110" s="73">
        <f t="shared" ref="D110" si="8">D111+D112+D113+D114+D115</f>
        <v>5000</v>
      </c>
      <c r="E110" s="74">
        <f>E111+E112+E113+E114+E115</f>
        <v>0</v>
      </c>
      <c r="F110" s="74">
        <f>F111+F112+F113+F114+F115</f>
        <v>0</v>
      </c>
      <c r="G110" s="74">
        <f>G111+G112+G113+G114+G115</f>
        <v>0</v>
      </c>
      <c r="H110" s="74">
        <f>G110/D110*100</f>
        <v>0</v>
      </c>
      <c r="I110" s="74"/>
      <c r="J110" s="74"/>
      <c r="K110" s="74"/>
      <c r="L110" s="74"/>
      <c r="M110" s="171"/>
    </row>
    <row r="111" spans="1:13" ht="25.5" x14ac:dyDescent="0.2">
      <c r="A111" s="167"/>
      <c r="B111" s="195"/>
      <c r="C111" s="13" t="s">
        <v>14</v>
      </c>
      <c r="D111" s="51">
        <f>D104</f>
        <v>0</v>
      </c>
      <c r="E111" s="54"/>
      <c r="F111" s="70"/>
      <c r="G111" s="54"/>
      <c r="H111" s="70"/>
      <c r="I111" s="54"/>
      <c r="J111" s="70"/>
      <c r="K111" s="54"/>
      <c r="L111" s="70"/>
      <c r="M111" s="171"/>
    </row>
    <row r="112" spans="1:13" ht="38.25" x14ac:dyDescent="0.2">
      <c r="A112" s="167"/>
      <c r="B112" s="195"/>
      <c r="C112" s="14" t="s">
        <v>15</v>
      </c>
      <c r="D112" s="51">
        <f>D90+D105</f>
        <v>4450</v>
      </c>
      <c r="E112" s="52">
        <f>E105</f>
        <v>0</v>
      </c>
      <c r="F112" s="52">
        <f>E112/D112*100</f>
        <v>0</v>
      </c>
      <c r="G112" s="52">
        <f>E112+0</f>
        <v>0</v>
      </c>
      <c r="H112" s="52">
        <f>G112/D112*100</f>
        <v>0</v>
      </c>
      <c r="I112" s="52"/>
      <c r="J112" s="52"/>
      <c r="K112" s="52"/>
      <c r="L112" s="52"/>
      <c r="M112" s="171"/>
    </row>
    <row r="113" spans="1:13" ht="25.5" customHeight="1" x14ac:dyDescent="0.2">
      <c r="A113" s="167"/>
      <c r="B113" s="195"/>
      <c r="C113" s="15" t="s">
        <v>68</v>
      </c>
      <c r="D113" s="51">
        <f>D91+D106</f>
        <v>0</v>
      </c>
      <c r="E113" s="55"/>
      <c r="F113" s="56"/>
      <c r="G113" s="55"/>
      <c r="H113" s="56"/>
      <c r="I113" s="55"/>
      <c r="J113" s="56"/>
      <c r="K113" s="55"/>
      <c r="L113" s="56"/>
      <c r="M113" s="171"/>
    </row>
    <row r="114" spans="1:13" x14ac:dyDescent="0.2">
      <c r="A114" s="167"/>
      <c r="B114" s="195"/>
      <c r="C114" s="13" t="s">
        <v>69</v>
      </c>
      <c r="D114" s="51">
        <f>D92+D107</f>
        <v>550</v>
      </c>
      <c r="E114" s="52">
        <f>E107</f>
        <v>0</v>
      </c>
      <c r="F114" s="52">
        <f>E114/D114*100</f>
        <v>0</v>
      </c>
      <c r="G114" s="52">
        <f>G107</f>
        <v>0</v>
      </c>
      <c r="H114" s="52">
        <f>G114/D114*100</f>
        <v>0</v>
      </c>
      <c r="I114" s="52"/>
      <c r="J114" s="52"/>
      <c r="K114" s="52"/>
      <c r="L114" s="52"/>
      <c r="M114" s="171"/>
    </row>
    <row r="115" spans="1:13" ht="25.5" x14ac:dyDescent="0.2">
      <c r="A115" s="169"/>
      <c r="B115" s="196"/>
      <c r="C115" s="14" t="s">
        <v>70</v>
      </c>
      <c r="D115" s="51">
        <f>D108</f>
        <v>0</v>
      </c>
      <c r="E115" s="57"/>
      <c r="F115" s="59"/>
      <c r="G115" s="57"/>
      <c r="H115" s="59"/>
      <c r="I115" s="57"/>
      <c r="J115" s="59"/>
      <c r="K115" s="57"/>
      <c r="L115" s="59"/>
      <c r="M115" s="197"/>
    </row>
    <row r="116" spans="1:13" x14ac:dyDescent="0.2">
      <c r="A116" s="165" t="s">
        <v>72</v>
      </c>
      <c r="B116" s="166"/>
      <c r="C116" s="16" t="s">
        <v>71</v>
      </c>
      <c r="D116" s="53">
        <f>D117+D118+D119+D120+D121</f>
        <v>0</v>
      </c>
      <c r="E116" s="51"/>
      <c r="F116" s="52"/>
      <c r="G116" s="51"/>
      <c r="H116" s="52"/>
      <c r="I116" s="51"/>
      <c r="J116" s="52"/>
      <c r="K116" s="51"/>
      <c r="L116" s="52"/>
      <c r="M116" s="204"/>
    </row>
    <row r="117" spans="1:13" ht="13.5" customHeight="1" x14ac:dyDescent="0.2">
      <c r="A117" s="167"/>
      <c r="B117" s="168"/>
      <c r="C117" s="13" t="s">
        <v>14</v>
      </c>
      <c r="D117" s="51">
        <v>0</v>
      </c>
      <c r="E117" s="63"/>
      <c r="F117" s="64"/>
      <c r="G117" s="63"/>
      <c r="H117" s="64"/>
      <c r="I117" s="63"/>
      <c r="J117" s="64"/>
      <c r="K117" s="63"/>
      <c r="L117" s="64"/>
      <c r="M117" s="205"/>
    </row>
    <row r="118" spans="1:13" ht="13.5" customHeight="1" x14ac:dyDescent="0.2">
      <c r="A118" s="167"/>
      <c r="B118" s="168"/>
      <c r="C118" s="14" t="s">
        <v>15</v>
      </c>
      <c r="D118" s="51">
        <v>0</v>
      </c>
      <c r="E118" s="57"/>
      <c r="F118" s="58"/>
      <c r="G118" s="57"/>
      <c r="H118" s="59"/>
      <c r="I118" s="57"/>
      <c r="J118" s="59"/>
      <c r="K118" s="57"/>
      <c r="L118" s="59"/>
      <c r="M118" s="205"/>
    </row>
    <row r="119" spans="1:13" ht="24.75" customHeight="1" x14ac:dyDescent="0.2">
      <c r="A119" s="167"/>
      <c r="B119" s="168"/>
      <c r="C119" s="15" t="s">
        <v>68</v>
      </c>
      <c r="D119" s="51">
        <v>0</v>
      </c>
      <c r="E119" s="60"/>
      <c r="F119" s="60"/>
      <c r="G119" s="60"/>
      <c r="H119" s="60"/>
      <c r="I119" s="60"/>
      <c r="J119" s="60"/>
      <c r="K119" s="60"/>
      <c r="L119" s="60"/>
      <c r="M119" s="205"/>
    </row>
    <row r="120" spans="1:13" x14ac:dyDescent="0.2">
      <c r="A120" s="167"/>
      <c r="B120" s="168"/>
      <c r="C120" s="13" t="s">
        <v>69</v>
      </c>
      <c r="D120" s="51">
        <v>0</v>
      </c>
      <c r="E120" s="61"/>
      <c r="F120" s="62"/>
      <c r="G120" s="61"/>
      <c r="H120" s="62"/>
      <c r="I120" s="61"/>
      <c r="J120" s="62"/>
      <c r="K120" s="61"/>
      <c r="L120" s="62"/>
      <c r="M120" s="205"/>
    </row>
    <row r="121" spans="1:13" ht="24.75" customHeight="1" x14ac:dyDescent="0.2">
      <c r="A121" s="169"/>
      <c r="B121" s="170"/>
      <c r="C121" s="14" t="s">
        <v>70</v>
      </c>
      <c r="D121" s="51">
        <v>0</v>
      </c>
      <c r="E121" s="63"/>
      <c r="F121" s="64"/>
      <c r="G121" s="15"/>
      <c r="H121" s="56"/>
      <c r="I121" s="63"/>
      <c r="J121" s="56"/>
      <c r="K121" s="63"/>
      <c r="L121" s="56"/>
      <c r="M121" s="206"/>
    </row>
    <row r="122" spans="1:13" x14ac:dyDescent="0.2">
      <c r="A122" s="178" t="s">
        <v>73</v>
      </c>
      <c r="B122" s="179"/>
      <c r="C122" s="16" t="s">
        <v>71</v>
      </c>
      <c r="D122" s="68">
        <f t="shared" ref="D122:G122" si="9">SUM(D123:D127)</f>
        <v>16728.2</v>
      </c>
      <c r="E122" s="69">
        <f t="shared" si="9"/>
        <v>4593.3467600000004</v>
      </c>
      <c r="F122" s="69">
        <f t="shared" si="9"/>
        <v>37.410587545405676</v>
      </c>
      <c r="G122" s="69">
        <f t="shared" si="9"/>
        <v>6534.545329999999</v>
      </c>
      <c r="H122" s="69">
        <f>G122/D122*100</f>
        <v>39.063051194988098</v>
      </c>
      <c r="I122" s="69"/>
      <c r="J122" s="69"/>
      <c r="K122" s="69"/>
      <c r="L122" s="69"/>
      <c r="M122" s="182"/>
    </row>
    <row r="123" spans="1:13" ht="25.5" x14ac:dyDescent="0.2">
      <c r="A123" s="180"/>
      <c r="B123" s="181"/>
      <c r="C123" s="13" t="s">
        <v>14</v>
      </c>
      <c r="D123" s="51">
        <f>D38+D59+D90+D111</f>
        <v>0</v>
      </c>
      <c r="E123" s="55"/>
      <c r="F123" s="56"/>
      <c r="G123" s="55"/>
      <c r="H123" s="56"/>
      <c r="I123" s="55"/>
      <c r="J123" s="56"/>
      <c r="K123" s="55"/>
      <c r="L123" s="56"/>
      <c r="M123" s="182"/>
    </row>
    <row r="124" spans="1:13" ht="38.25" x14ac:dyDescent="0.2">
      <c r="A124" s="180"/>
      <c r="B124" s="181"/>
      <c r="C124" s="14" t="s">
        <v>15</v>
      </c>
      <c r="D124" s="51">
        <f>D39+D60+D91+D112</f>
        <v>4450</v>
      </c>
      <c r="E124" s="135"/>
      <c r="F124" s="62"/>
      <c r="G124" s="135">
        <f>E124+0</f>
        <v>0</v>
      </c>
      <c r="H124" s="62">
        <f>G124/D124*100</f>
        <v>0</v>
      </c>
      <c r="I124" s="135"/>
      <c r="J124" s="62"/>
      <c r="K124" s="135"/>
      <c r="L124" s="62"/>
      <c r="M124" s="182"/>
    </row>
    <row r="125" spans="1:13" x14ac:dyDescent="0.2">
      <c r="A125" s="180"/>
      <c r="B125" s="181"/>
      <c r="C125" s="15" t="s">
        <v>68</v>
      </c>
      <c r="D125" s="51">
        <f>D40+D61+D92+D113</f>
        <v>0</v>
      </c>
      <c r="E125" s="63"/>
      <c r="F125" s="56"/>
      <c r="G125" s="63"/>
      <c r="H125" s="56"/>
      <c r="I125" s="63"/>
      <c r="J125" s="56"/>
      <c r="K125" s="63"/>
      <c r="L125" s="56"/>
      <c r="M125" s="182"/>
    </row>
    <row r="126" spans="1:13" x14ac:dyDescent="0.2">
      <c r="A126" s="180"/>
      <c r="B126" s="181"/>
      <c r="C126" s="13" t="s">
        <v>69</v>
      </c>
      <c r="D126" s="51">
        <f>D41+D62+D93+D114</f>
        <v>12278.2</v>
      </c>
      <c r="E126" s="52">
        <f>E41+E62+E93+E107</f>
        <v>4593.3467600000004</v>
      </c>
      <c r="F126" s="52">
        <f>E126/D126*100</f>
        <v>37.410587545405676</v>
      </c>
      <c r="G126" s="52">
        <f>G41+G62+G93+G107</f>
        <v>6534.545329999999</v>
      </c>
      <c r="H126" s="52">
        <f>G126/D126*100</f>
        <v>53.220710934827565</v>
      </c>
      <c r="I126" s="52"/>
      <c r="J126" s="52"/>
      <c r="K126" s="52"/>
      <c r="L126" s="52"/>
      <c r="M126" s="182"/>
    </row>
    <row r="127" spans="1:13" ht="12.75" customHeight="1" x14ac:dyDescent="0.2">
      <c r="A127" s="180"/>
      <c r="B127" s="181"/>
      <c r="C127" s="14" t="s">
        <v>70</v>
      </c>
      <c r="D127" s="51">
        <f>D42+D63+D94+D115</f>
        <v>0</v>
      </c>
      <c r="E127" s="57"/>
      <c r="F127" s="59"/>
      <c r="G127" s="57"/>
      <c r="H127" s="59"/>
      <c r="I127" s="57"/>
      <c r="J127" s="59"/>
      <c r="K127" s="57"/>
      <c r="L127" s="59"/>
      <c r="M127" s="183"/>
    </row>
    <row r="128" spans="1:13" x14ac:dyDescent="0.2">
      <c r="A128" s="164" t="s">
        <v>9</v>
      </c>
      <c r="B128" s="164"/>
      <c r="C128" s="101"/>
      <c r="D128" s="102"/>
      <c r="E128" s="101"/>
      <c r="F128" s="101"/>
      <c r="G128" s="103"/>
      <c r="H128" s="101"/>
      <c r="I128" s="101"/>
      <c r="J128" s="101"/>
      <c r="K128" s="101"/>
      <c r="L128" s="101"/>
      <c r="M128" s="101"/>
    </row>
    <row r="129" spans="1:32" x14ac:dyDescent="0.2">
      <c r="A129" s="165" t="s">
        <v>74</v>
      </c>
      <c r="B129" s="166"/>
      <c r="C129" s="16" t="s">
        <v>71</v>
      </c>
      <c r="D129" s="73">
        <f>D130+D131+D132+D133+D134</f>
        <v>0</v>
      </c>
      <c r="E129" s="74"/>
      <c r="F129" s="74"/>
      <c r="G129" s="74"/>
      <c r="H129" s="74"/>
      <c r="I129" s="74"/>
      <c r="J129" s="74"/>
      <c r="K129" s="74"/>
      <c r="L129" s="74"/>
      <c r="M129" s="171"/>
    </row>
    <row r="130" spans="1:32" ht="25.5" x14ac:dyDescent="0.2">
      <c r="A130" s="167"/>
      <c r="B130" s="168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71"/>
    </row>
    <row r="131" spans="1:32" ht="38.25" x14ac:dyDescent="0.2">
      <c r="A131" s="167"/>
      <c r="B131" s="168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71"/>
    </row>
    <row r="132" spans="1:32" ht="25.5" customHeight="1" x14ac:dyDescent="0.2">
      <c r="A132" s="167"/>
      <c r="B132" s="168"/>
      <c r="C132" s="15" t="s">
        <v>68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71"/>
    </row>
    <row r="133" spans="1:32" ht="12.75" customHeight="1" x14ac:dyDescent="0.2">
      <c r="A133" s="167"/>
      <c r="B133" s="168"/>
      <c r="C133" s="13" t="s">
        <v>69</v>
      </c>
      <c r="D133" s="51">
        <v>0</v>
      </c>
      <c r="E133" s="52"/>
      <c r="F133" s="52"/>
      <c r="G133" s="52"/>
      <c r="H133" s="52"/>
      <c r="I133" s="52"/>
      <c r="J133" s="52"/>
      <c r="K133" s="52"/>
      <c r="L133" s="52"/>
      <c r="M133" s="171"/>
    </row>
    <row r="134" spans="1:32" ht="25.5" x14ac:dyDescent="0.2">
      <c r="A134" s="169"/>
      <c r="B134" s="170"/>
      <c r="C134" s="14" t="s">
        <v>70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71"/>
    </row>
    <row r="135" spans="1:32" x14ac:dyDescent="0.2">
      <c r="A135" s="165" t="s">
        <v>75</v>
      </c>
      <c r="B135" s="166"/>
      <c r="C135" s="16" t="s">
        <v>71</v>
      </c>
      <c r="D135" s="68">
        <f t="shared" ref="D135" si="10">D136+D137+D138+D139+D140</f>
        <v>0</v>
      </c>
      <c r="E135" s="69"/>
      <c r="F135" s="69"/>
      <c r="G135" s="69"/>
      <c r="H135" s="69"/>
      <c r="I135" s="69"/>
      <c r="J135" s="69"/>
      <c r="K135" s="69"/>
      <c r="L135" s="69"/>
      <c r="M135" s="171"/>
    </row>
    <row r="136" spans="1:32" ht="25.5" x14ac:dyDescent="0.2">
      <c r="A136" s="167"/>
      <c r="B136" s="168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71"/>
    </row>
    <row r="137" spans="1:32" ht="38.25" x14ac:dyDescent="0.2">
      <c r="A137" s="167"/>
      <c r="B137" s="168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71"/>
    </row>
    <row r="138" spans="1:32" ht="25.5" customHeight="1" x14ac:dyDescent="0.2">
      <c r="A138" s="167"/>
      <c r="B138" s="168"/>
      <c r="C138" s="15" t="s">
        <v>68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71"/>
    </row>
    <row r="139" spans="1:32" s="23" customFormat="1" ht="15.75" customHeight="1" x14ac:dyDescent="0.2">
      <c r="A139" s="167"/>
      <c r="B139" s="168"/>
      <c r="C139" s="13" t="s">
        <v>69</v>
      </c>
      <c r="D139" s="51">
        <v>0</v>
      </c>
      <c r="E139" s="52"/>
      <c r="F139" s="52"/>
      <c r="G139" s="52"/>
      <c r="H139" s="52"/>
      <c r="I139" s="52"/>
      <c r="J139" s="52"/>
      <c r="K139" s="52"/>
      <c r="L139" s="52"/>
      <c r="M139" s="171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23" customFormat="1" ht="25.5" x14ac:dyDescent="0.2">
      <c r="A140" s="169"/>
      <c r="B140" s="170"/>
      <c r="C140" s="14" t="s">
        <v>70</v>
      </c>
      <c r="D140" s="51">
        <v>0</v>
      </c>
      <c r="E140" s="57"/>
      <c r="F140" s="59"/>
      <c r="G140" s="57"/>
      <c r="H140" s="59"/>
      <c r="I140" s="57"/>
      <c r="J140" s="59"/>
      <c r="K140" s="57"/>
      <c r="L140" s="59"/>
      <c r="M140" s="171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23" customFormat="1" ht="46.5" customHeight="1" x14ac:dyDescent="0.2">
      <c r="A141" s="172" t="s">
        <v>76</v>
      </c>
      <c r="B141" s="173"/>
      <c r="C141" s="16" t="s">
        <v>71</v>
      </c>
      <c r="D141" s="68">
        <f>D142+D143+D144+D145+D146</f>
        <v>0</v>
      </c>
      <c r="E141" s="69"/>
      <c r="F141" s="69"/>
      <c r="G141" s="69"/>
      <c r="H141" s="69"/>
      <c r="I141" s="69"/>
      <c r="J141" s="69"/>
      <c r="K141" s="69"/>
      <c r="L141" s="69"/>
      <c r="M141" s="17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s="23" customFormat="1" ht="15.75" customHeight="1" x14ac:dyDescent="0.2">
      <c r="A142" s="174"/>
      <c r="B142" s="175"/>
      <c r="C142" s="13" t="s">
        <v>14</v>
      </c>
      <c r="D142" s="51">
        <v>0</v>
      </c>
      <c r="E142" s="54"/>
      <c r="F142" s="70"/>
      <c r="G142" s="54"/>
      <c r="H142" s="70"/>
      <c r="I142" s="54"/>
      <c r="J142" s="70"/>
      <c r="K142" s="54"/>
      <c r="L142" s="70"/>
      <c r="M142" s="171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23" customFormat="1" ht="38.25" x14ac:dyDescent="0.2">
      <c r="A143" s="174"/>
      <c r="B143" s="175"/>
      <c r="C143" s="14" t="s">
        <v>15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71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x14ac:dyDescent="0.2">
      <c r="A144" s="174"/>
      <c r="B144" s="175"/>
      <c r="C144" s="15" t="s">
        <v>68</v>
      </c>
      <c r="D144" s="51">
        <v>0</v>
      </c>
      <c r="E144" s="55"/>
      <c r="F144" s="56"/>
      <c r="G144" s="55"/>
      <c r="H144" s="56"/>
      <c r="I144" s="55"/>
      <c r="J144" s="56"/>
      <c r="K144" s="55"/>
      <c r="L144" s="56"/>
      <c r="M144" s="171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x14ac:dyDescent="0.2">
      <c r="A145" s="174"/>
      <c r="B145" s="175"/>
      <c r="C145" s="13" t="s">
        <v>69</v>
      </c>
      <c r="D145" s="51">
        <v>0</v>
      </c>
      <c r="E145" s="52"/>
      <c r="F145" s="52"/>
      <c r="G145" s="52"/>
      <c r="H145" s="52"/>
      <c r="I145" s="52"/>
      <c r="J145" s="52"/>
      <c r="K145" s="52"/>
      <c r="L145" s="52"/>
      <c r="M145" s="171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26.25" customHeight="1" x14ac:dyDescent="0.2">
      <c r="A146" s="176"/>
      <c r="B146" s="177"/>
      <c r="C146" s="15" t="s">
        <v>70</v>
      </c>
      <c r="D146" s="51">
        <v>0</v>
      </c>
      <c r="E146" s="63"/>
      <c r="F146" s="64"/>
      <c r="G146" s="63"/>
      <c r="H146" s="64"/>
      <c r="I146" s="63"/>
      <c r="J146" s="64"/>
      <c r="K146" s="63"/>
      <c r="L146" s="64"/>
      <c r="M146" s="171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x14ac:dyDescent="0.2">
      <c r="A147" s="178" t="s">
        <v>77</v>
      </c>
      <c r="B147" s="179"/>
      <c r="C147" s="16" t="s">
        <v>71</v>
      </c>
      <c r="D147" s="68">
        <f>SUM(D148:D152)</f>
        <v>16728.2</v>
      </c>
      <c r="E147" s="69">
        <f>SUM(E148:E152)</f>
        <v>4593.3467600000004</v>
      </c>
      <c r="F147" s="69">
        <f>SUM(F148:F152)</f>
        <v>37.410587545405676</v>
      </c>
      <c r="G147" s="69">
        <f>SUM(G148:G152)</f>
        <v>6534.545329999999</v>
      </c>
      <c r="H147" s="69">
        <f>G147/D147*100</f>
        <v>39.063051194988098</v>
      </c>
      <c r="I147" s="69"/>
      <c r="J147" s="69"/>
      <c r="K147" s="69"/>
      <c r="L147" s="69"/>
      <c r="M147" s="182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ht="25.5" x14ac:dyDescent="0.2">
      <c r="A148" s="180"/>
      <c r="B148" s="181"/>
      <c r="C148" s="13" t="s">
        <v>14</v>
      </c>
      <c r="D148" s="51">
        <f>D155+D161</f>
        <v>0</v>
      </c>
      <c r="E148" s="55"/>
      <c r="F148" s="56"/>
      <c r="G148" s="55"/>
      <c r="H148" s="56"/>
      <c r="I148" s="55"/>
      <c r="J148" s="56"/>
      <c r="K148" s="55"/>
      <c r="L148" s="56"/>
      <c r="M148" s="182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38.25" x14ac:dyDescent="0.2">
      <c r="A149" s="180"/>
      <c r="B149" s="181"/>
      <c r="C149" s="14" t="s">
        <v>15</v>
      </c>
      <c r="D149" s="51">
        <f>D156+D162</f>
        <v>4450</v>
      </c>
      <c r="E149" s="135"/>
      <c r="F149" s="62"/>
      <c r="G149" s="135">
        <f>G156+G162</f>
        <v>0</v>
      </c>
      <c r="H149" s="62">
        <f>G149/D149*100</f>
        <v>0</v>
      </c>
      <c r="I149" s="135"/>
      <c r="J149" s="62"/>
      <c r="K149" s="135"/>
      <c r="L149" s="62"/>
      <c r="M149" s="182"/>
    </row>
    <row r="150" spans="1:32" x14ac:dyDescent="0.2">
      <c r="A150" s="180"/>
      <c r="B150" s="181"/>
      <c r="C150" s="15" t="s">
        <v>68</v>
      </c>
      <c r="D150" s="51">
        <f t="shared" ref="D150:D152" si="11">D157+D163</f>
        <v>0</v>
      </c>
      <c r="E150" s="63"/>
      <c r="F150" s="56"/>
      <c r="G150" s="63"/>
      <c r="H150" s="56"/>
      <c r="I150" s="63"/>
      <c r="J150" s="56"/>
      <c r="K150" s="63"/>
      <c r="L150" s="56"/>
      <c r="M150" s="182"/>
    </row>
    <row r="151" spans="1:32" x14ac:dyDescent="0.2">
      <c r="A151" s="180"/>
      <c r="B151" s="181"/>
      <c r="C151" s="13" t="s">
        <v>69</v>
      </c>
      <c r="D151" s="51">
        <f t="shared" si="11"/>
        <v>12278.2</v>
      </c>
      <c r="E151" s="52">
        <f>E154+E160</f>
        <v>4593.3467600000004</v>
      </c>
      <c r="F151" s="52">
        <f>E151/D151*100</f>
        <v>37.410587545405676</v>
      </c>
      <c r="G151" s="52">
        <f>G154+G160</f>
        <v>6534.545329999999</v>
      </c>
      <c r="H151" s="52">
        <f>G151/D151*100</f>
        <v>53.220710934827565</v>
      </c>
      <c r="I151" s="52"/>
      <c r="J151" s="52"/>
      <c r="K151" s="52"/>
      <c r="L151" s="52"/>
      <c r="M151" s="182"/>
    </row>
    <row r="152" spans="1:32" ht="25.5" x14ac:dyDescent="0.2">
      <c r="A152" s="180"/>
      <c r="B152" s="181"/>
      <c r="C152" s="14" t="s">
        <v>70</v>
      </c>
      <c r="D152" s="51">
        <f t="shared" si="11"/>
        <v>0</v>
      </c>
      <c r="E152" s="57"/>
      <c r="F152" s="59"/>
      <c r="G152" s="57"/>
      <c r="H152" s="59"/>
      <c r="I152" s="57"/>
      <c r="J152" s="59"/>
      <c r="K152" s="57"/>
      <c r="L152" s="59"/>
      <c r="M152" s="183"/>
    </row>
    <row r="153" spans="1:32" x14ac:dyDescent="0.2">
      <c r="A153" s="164" t="s">
        <v>9</v>
      </c>
      <c r="B153" s="164"/>
      <c r="C153" s="101"/>
      <c r="D153" s="102"/>
      <c r="E153" s="101"/>
      <c r="F153" s="101"/>
      <c r="G153" s="103"/>
      <c r="H153" s="101"/>
      <c r="I153" s="101"/>
      <c r="J153" s="101"/>
      <c r="K153" s="101"/>
      <c r="L153" s="101"/>
      <c r="M153" s="101"/>
    </row>
    <row r="154" spans="1:32" x14ac:dyDescent="0.2">
      <c r="A154" s="165" t="s">
        <v>78</v>
      </c>
      <c r="B154" s="166"/>
      <c r="C154" s="16" t="s">
        <v>71</v>
      </c>
      <c r="D154" s="73">
        <f t="shared" ref="D154:F154" si="12">D155+D156+D157+D158+D159</f>
        <v>11937.7</v>
      </c>
      <c r="E154" s="74">
        <f>E155+E156+E157+E158+E159</f>
        <v>2917.5095099999999</v>
      </c>
      <c r="F154" s="74">
        <f t="shared" si="12"/>
        <v>38.964027805601184</v>
      </c>
      <c r="G154" s="74">
        <f>G155+G156+G157+G158+G159</f>
        <v>4324.7068399999989</v>
      </c>
      <c r="H154" s="74">
        <f>G154/D154*100</f>
        <v>36.227303751979015</v>
      </c>
      <c r="I154" s="74"/>
      <c r="J154" s="74"/>
      <c r="K154" s="74"/>
      <c r="L154" s="74"/>
      <c r="M154" s="171"/>
    </row>
    <row r="155" spans="1:32" ht="25.5" x14ac:dyDescent="0.2">
      <c r="A155" s="167"/>
      <c r="B155" s="168"/>
      <c r="C155" s="13" t="s">
        <v>14</v>
      </c>
      <c r="D155" s="51">
        <v>0</v>
      </c>
      <c r="E155" s="54"/>
      <c r="F155" s="70"/>
      <c r="G155" s="54"/>
      <c r="H155" s="70"/>
      <c r="I155" s="54"/>
      <c r="J155" s="70"/>
      <c r="K155" s="54"/>
      <c r="L155" s="70"/>
      <c r="M155" s="171"/>
    </row>
    <row r="156" spans="1:32" ht="38.25" x14ac:dyDescent="0.2">
      <c r="A156" s="167"/>
      <c r="B156" s="168"/>
      <c r="C156" s="14" t="s">
        <v>15</v>
      </c>
      <c r="D156" s="51">
        <v>4450</v>
      </c>
      <c r="E156" s="52"/>
      <c r="F156" s="52"/>
      <c r="G156" s="52">
        <f>E156+0</f>
        <v>0</v>
      </c>
      <c r="H156" s="52">
        <f>G156/D156*100</f>
        <v>0</v>
      </c>
      <c r="I156" s="52"/>
      <c r="J156" s="52"/>
      <c r="K156" s="52"/>
      <c r="L156" s="52"/>
      <c r="M156" s="171"/>
    </row>
    <row r="157" spans="1:32" x14ac:dyDescent="0.2">
      <c r="A157" s="167"/>
      <c r="B157" s="168"/>
      <c r="C157" s="15" t="s">
        <v>68</v>
      </c>
      <c r="D157" s="51">
        <v>0</v>
      </c>
      <c r="E157" s="55"/>
      <c r="F157" s="56"/>
      <c r="G157" s="55"/>
      <c r="H157" s="56"/>
      <c r="I157" s="55"/>
      <c r="J157" s="56"/>
      <c r="K157" s="55"/>
      <c r="L157" s="56"/>
      <c r="M157" s="171"/>
    </row>
    <row r="158" spans="1:32" ht="12.75" customHeight="1" x14ac:dyDescent="0.2">
      <c r="A158" s="167"/>
      <c r="B158" s="168"/>
      <c r="C158" s="13" t="s">
        <v>69</v>
      </c>
      <c r="D158" s="51">
        <v>7487.7</v>
      </c>
      <c r="E158" s="52">
        <v>2917.5095099999999</v>
      </c>
      <c r="F158" s="52">
        <f>E158/D158*100</f>
        <v>38.964027805601184</v>
      </c>
      <c r="G158" s="52">
        <f>E158+1407.31288-0.11555</f>
        <v>4324.7068399999989</v>
      </c>
      <c r="H158" s="52">
        <f>G158/D158*100</f>
        <v>57.757480134086556</v>
      </c>
      <c r="I158" s="52"/>
      <c r="J158" s="52"/>
      <c r="K158" s="52"/>
      <c r="L158" s="52"/>
      <c r="M158" s="171"/>
    </row>
    <row r="159" spans="1:32" ht="25.5" x14ac:dyDescent="0.2">
      <c r="A159" s="169"/>
      <c r="B159" s="170"/>
      <c r="C159" s="14" t="s">
        <v>70</v>
      </c>
      <c r="D159" s="53">
        <v>0</v>
      </c>
      <c r="E159" s="57"/>
      <c r="F159" s="59"/>
      <c r="G159" s="57"/>
      <c r="H159" s="59"/>
      <c r="I159" s="57"/>
      <c r="J159" s="59"/>
      <c r="K159" s="57"/>
      <c r="L159" s="59"/>
      <c r="M159" s="171"/>
    </row>
    <row r="160" spans="1:32" x14ac:dyDescent="0.2">
      <c r="A160" s="165" t="s">
        <v>79</v>
      </c>
      <c r="B160" s="166"/>
      <c r="C160" s="16" t="s">
        <v>71</v>
      </c>
      <c r="D160" s="68">
        <f t="shared" ref="D160:H160" si="13">D161+D162+D163+D164+D165</f>
        <v>4790.5</v>
      </c>
      <c r="E160" s="69">
        <f t="shared" si="13"/>
        <v>1675.83725</v>
      </c>
      <c r="F160" s="69">
        <f t="shared" si="13"/>
        <v>34.982512263855547</v>
      </c>
      <c r="G160" s="69">
        <f t="shared" si="13"/>
        <v>2209.8384899999996</v>
      </c>
      <c r="H160" s="69">
        <f t="shared" si="13"/>
        <v>46.129600041749285</v>
      </c>
      <c r="I160" s="69"/>
      <c r="J160" s="69"/>
      <c r="K160" s="69"/>
      <c r="L160" s="69"/>
      <c r="M160" s="171"/>
    </row>
    <row r="161" spans="1:32" ht="25.5" x14ac:dyDescent="0.2">
      <c r="A161" s="167"/>
      <c r="B161" s="168"/>
      <c r="C161" s="13" t="s">
        <v>14</v>
      </c>
      <c r="D161" s="51">
        <v>0</v>
      </c>
      <c r="E161" s="54"/>
      <c r="F161" s="70"/>
      <c r="G161" s="54"/>
      <c r="H161" s="70"/>
      <c r="I161" s="54"/>
      <c r="J161" s="70"/>
      <c r="K161" s="54"/>
      <c r="L161" s="70"/>
      <c r="M161" s="171"/>
    </row>
    <row r="162" spans="1:32" ht="38.25" x14ac:dyDescent="0.2">
      <c r="A162" s="167"/>
      <c r="B162" s="168"/>
      <c r="C162" s="14" t="s">
        <v>15</v>
      </c>
      <c r="D162" s="51">
        <v>0</v>
      </c>
      <c r="E162" s="52"/>
      <c r="F162" s="52"/>
      <c r="G162" s="52"/>
      <c r="H162" s="52"/>
      <c r="I162" s="52"/>
      <c r="J162" s="52"/>
      <c r="K162" s="52"/>
      <c r="L162" s="52"/>
      <c r="M162" s="171"/>
    </row>
    <row r="163" spans="1:32" x14ac:dyDescent="0.2">
      <c r="A163" s="167"/>
      <c r="B163" s="168"/>
      <c r="C163" s="15" t="s">
        <v>68</v>
      </c>
      <c r="D163" s="51">
        <v>0</v>
      </c>
      <c r="E163" s="55"/>
      <c r="F163" s="56"/>
      <c r="G163" s="55"/>
      <c r="H163" s="56"/>
      <c r="I163" s="55"/>
      <c r="J163" s="56"/>
      <c r="K163" s="55"/>
      <c r="L163" s="56"/>
      <c r="M163" s="171"/>
    </row>
    <row r="164" spans="1:32" x14ac:dyDescent="0.2">
      <c r="A164" s="167"/>
      <c r="B164" s="168"/>
      <c r="C164" s="13" t="s">
        <v>69</v>
      </c>
      <c r="D164" s="51">
        <v>4790.5</v>
      </c>
      <c r="E164" s="52">
        <v>1675.83725</v>
      </c>
      <c r="F164" s="52">
        <f>E164/D164*100</f>
        <v>34.982512263855547</v>
      </c>
      <c r="G164" s="52">
        <f>E164+600.25431-66.25307</f>
        <v>2209.8384899999996</v>
      </c>
      <c r="H164" s="52">
        <f>G164/D164*100</f>
        <v>46.129600041749285</v>
      </c>
      <c r="I164" s="52"/>
      <c r="J164" s="52"/>
      <c r="K164" s="52"/>
      <c r="L164" s="52"/>
      <c r="M164" s="171"/>
    </row>
    <row r="165" spans="1:32" s="23" customFormat="1" ht="27.75" customHeight="1" x14ac:dyDescent="0.2">
      <c r="A165" s="169"/>
      <c r="B165" s="170"/>
      <c r="C165" s="15" t="s">
        <v>70</v>
      </c>
      <c r="D165" s="51">
        <v>0</v>
      </c>
      <c r="E165" s="63"/>
      <c r="F165" s="64"/>
      <c r="G165" s="63"/>
      <c r="H165" s="64"/>
      <c r="I165" s="63"/>
      <c r="J165" s="64"/>
      <c r="K165" s="63"/>
      <c r="L165" s="64"/>
      <c r="M165" s="171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s="23" customFormat="1" ht="12.75" customHeight="1" x14ac:dyDescent="0.2">
      <c r="A166"/>
      <c r="B166"/>
      <c r="C166"/>
      <c r="D166" s="27"/>
      <c r="E166"/>
      <c r="F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s="23" customFormat="1" ht="47.25" customHeight="1" x14ac:dyDescent="0.25">
      <c r="A167" s="162" t="s">
        <v>19</v>
      </c>
      <c r="B167" s="163"/>
      <c r="C167" s="113" t="s">
        <v>23</v>
      </c>
      <c r="D167" s="113"/>
      <c r="E167" s="104"/>
      <c r="F167" s="1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s="23" customFormat="1" ht="15.75" x14ac:dyDescent="0.25">
      <c r="A168" s="128"/>
      <c r="B168" s="132"/>
      <c r="C168" s="106" t="s">
        <v>84</v>
      </c>
      <c r="D168" s="9"/>
      <c r="E168" s="104"/>
      <c r="F168" s="1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s="23" customFormat="1" ht="15.75" x14ac:dyDescent="0.25">
      <c r="A169" s="162" t="s">
        <v>20</v>
      </c>
      <c r="B169" s="163"/>
      <c r="C169" s="113" t="s">
        <v>23</v>
      </c>
      <c r="D169" s="114"/>
      <c r="E169"/>
      <c r="F169" s="1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s="23" customFormat="1" ht="15" x14ac:dyDescent="0.2">
      <c r="A170" s="18"/>
      <c r="B170" s="18"/>
      <c r="C170" s="106" t="s">
        <v>84</v>
      </c>
      <c r="D170" s="35"/>
      <c r="E170" s="18"/>
      <c r="F170" s="1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s="23" customFormat="1" ht="15.75" x14ac:dyDescent="0.25">
      <c r="A171" s="5" t="s">
        <v>81</v>
      </c>
      <c r="B171" s="18"/>
      <c r="C171" s="18"/>
      <c r="D171" s="35"/>
      <c r="E171" s="18"/>
      <c r="F171" s="1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s="23" customFormat="1" ht="15.75" x14ac:dyDescent="0.25">
      <c r="A172" s="162" t="s">
        <v>80</v>
      </c>
      <c r="B172" s="162"/>
      <c r="C172" s="105" t="s">
        <v>24</v>
      </c>
      <c r="D172" s="108"/>
      <c r="E172" s="107"/>
      <c r="F172" s="1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s="23" customFormat="1" ht="15.75" x14ac:dyDescent="0.25">
      <c r="A173" s="162"/>
      <c r="B173" s="162"/>
      <c r="C173" s="106" t="s">
        <v>84</v>
      </c>
      <c r="D173" s="29"/>
      <c r="E173" s="107"/>
      <c r="F173" s="1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s="23" customFormat="1" ht="15.75" x14ac:dyDescent="0.25">
      <c r="A174" s="5"/>
      <c r="B174" s="5"/>
      <c r="C174" s="5"/>
      <c r="D174" s="29"/>
      <c r="E174" s="107"/>
      <c r="F174" s="1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5.75" x14ac:dyDescent="0.25">
      <c r="A175" s="162" t="s">
        <v>82</v>
      </c>
      <c r="B175" s="162"/>
      <c r="C175" s="105" t="s">
        <v>83</v>
      </c>
      <c r="D175" s="108"/>
      <c r="E175" s="107"/>
    </row>
    <row r="176" spans="1:32" ht="15.75" x14ac:dyDescent="0.25">
      <c r="A176" s="162"/>
      <c r="B176" s="162"/>
      <c r="C176" s="106" t="s">
        <v>84</v>
      </c>
      <c r="D176" s="29"/>
      <c r="E176" s="5"/>
    </row>
  </sheetData>
  <mergeCells count="86">
    <mergeCell ref="A169:B169"/>
    <mergeCell ref="A172:B173"/>
    <mergeCell ref="A175:B176"/>
    <mergeCell ref="A153:B153"/>
    <mergeCell ref="A154:B159"/>
    <mergeCell ref="A167:B167"/>
    <mergeCell ref="A122:B127"/>
    <mergeCell ref="M122:M127"/>
    <mergeCell ref="A128:B128"/>
    <mergeCell ref="M154:M159"/>
    <mergeCell ref="A160:B165"/>
    <mergeCell ref="M160:M165"/>
    <mergeCell ref="A129:B134"/>
    <mergeCell ref="M129:M134"/>
    <mergeCell ref="A135:B140"/>
    <mergeCell ref="M135:M140"/>
    <mergeCell ref="A141:B146"/>
    <mergeCell ref="M141:M146"/>
    <mergeCell ref="A147:B152"/>
    <mergeCell ref="M147:M152"/>
    <mergeCell ref="A82:A87"/>
    <mergeCell ref="B82:B87"/>
    <mergeCell ref="M82:M87"/>
    <mergeCell ref="A88:M88"/>
    <mergeCell ref="A89:B94"/>
    <mergeCell ref="M89:M94"/>
    <mergeCell ref="A101:M101"/>
    <mergeCell ref="A103:A108"/>
    <mergeCell ref="B103:B108"/>
    <mergeCell ref="M103:M108"/>
    <mergeCell ref="A109:M109"/>
    <mergeCell ref="A110:B115"/>
    <mergeCell ref="M110:M115"/>
    <mergeCell ref="A102:M102"/>
    <mergeCell ref="M51:M56"/>
    <mergeCell ref="A79:M79"/>
    <mergeCell ref="A57:M57"/>
    <mergeCell ref="A58:B63"/>
    <mergeCell ref="M58:M63"/>
    <mergeCell ref="A64:B69"/>
    <mergeCell ref="M64:M69"/>
    <mergeCell ref="A70:M70"/>
    <mergeCell ref="A71:M71"/>
    <mergeCell ref="A72:A77"/>
    <mergeCell ref="B72:B77"/>
    <mergeCell ref="M72:M77"/>
    <mergeCell ref="A78:M78"/>
    <mergeCell ref="A27:M27"/>
    <mergeCell ref="A29:A34"/>
    <mergeCell ref="B29:B34"/>
    <mergeCell ref="M29:M34"/>
    <mergeCell ref="A35:M35"/>
    <mergeCell ref="A18:M18"/>
    <mergeCell ref="A19:M19"/>
    <mergeCell ref="A20:M20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95:B100"/>
    <mergeCell ref="M95:M100"/>
    <mergeCell ref="A116:B121"/>
    <mergeCell ref="M116:M121"/>
    <mergeCell ref="A28:M28"/>
    <mergeCell ref="A36:M36"/>
    <mergeCell ref="A80:M80"/>
    <mergeCell ref="A81:M81"/>
    <mergeCell ref="A37:B42"/>
    <mergeCell ref="M37:M42"/>
    <mergeCell ref="A43:B48"/>
    <mergeCell ref="M43:M48"/>
    <mergeCell ref="A49:M49"/>
    <mergeCell ref="A50:M50"/>
    <mergeCell ref="A51:A56"/>
    <mergeCell ref="B51:B56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5" manualBreakCount="5">
    <brk id="36" max="12" man="1"/>
    <brk id="69" max="12" man="1"/>
    <brk id="81" max="12" man="1"/>
    <brk id="109" max="12" man="1"/>
    <brk id="1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pane ySplit="2" topLeftCell="A3" activePane="bottomLeft" state="frozen"/>
      <selection pane="bottomLeft" activeCell="K40" sqref="K40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11.710937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64" t="s">
        <v>25</v>
      </c>
      <c r="B1" s="265"/>
      <c r="C1" s="266"/>
      <c r="D1" s="267" t="s">
        <v>26</v>
      </c>
      <c r="E1" s="268"/>
      <c r="F1" s="269" t="s">
        <v>27</v>
      </c>
      <c r="G1" s="270"/>
      <c r="H1" s="271" t="s">
        <v>28</v>
      </c>
      <c r="I1" s="272"/>
      <c r="J1" s="44" t="s">
        <v>90</v>
      </c>
      <c r="K1" s="273" t="s">
        <v>29</v>
      </c>
      <c r="L1" s="274"/>
      <c r="M1" s="275" t="s">
        <v>1</v>
      </c>
      <c r="N1" s="276"/>
      <c r="O1" s="277"/>
      <c r="P1" s="44" t="s">
        <v>2</v>
      </c>
      <c r="Q1" s="49" t="s">
        <v>3</v>
      </c>
      <c r="R1" s="246" t="s">
        <v>4</v>
      </c>
      <c r="S1" s="247"/>
      <c r="T1" s="247"/>
      <c r="U1" s="248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94">
        <v>950</v>
      </c>
      <c r="C3" s="94">
        <v>7000</v>
      </c>
      <c r="D3" s="134">
        <v>2700</v>
      </c>
      <c r="E3" s="75"/>
      <c r="F3" s="94">
        <v>12034.99</v>
      </c>
      <c r="G3" s="75"/>
      <c r="H3" s="75"/>
      <c r="I3" s="94">
        <v>10000</v>
      </c>
      <c r="J3" s="94">
        <v>424000</v>
      </c>
      <c r="K3" s="75"/>
      <c r="L3" s="75"/>
      <c r="M3" s="94">
        <v>88.13</v>
      </c>
      <c r="N3" s="95">
        <v>163676</v>
      </c>
      <c r="O3" s="94">
        <v>6000</v>
      </c>
      <c r="P3" s="75"/>
      <c r="Q3" s="75"/>
      <c r="R3" s="94">
        <v>83263.95</v>
      </c>
      <c r="S3" s="94">
        <v>4400</v>
      </c>
      <c r="T3" s="75"/>
      <c r="U3" s="94">
        <v>101231.23</v>
      </c>
      <c r="V3" s="75"/>
      <c r="W3" s="76"/>
    </row>
    <row r="4" spans="1:23" s="24" customFormat="1" x14ac:dyDescent="0.2">
      <c r="A4" s="75"/>
      <c r="B4" s="133">
        <v>1900</v>
      </c>
      <c r="C4" s="75"/>
      <c r="D4" s="94">
        <v>1800</v>
      </c>
      <c r="E4" s="75"/>
      <c r="F4" s="75"/>
      <c r="G4" s="75"/>
      <c r="H4" s="75"/>
      <c r="I4" s="75"/>
      <c r="J4" s="75"/>
      <c r="K4" s="75"/>
      <c r="L4" s="75"/>
      <c r="M4" s="94">
        <v>88.13</v>
      </c>
      <c r="N4" s="75"/>
      <c r="O4" s="94">
        <v>7000</v>
      </c>
      <c r="P4" s="75"/>
      <c r="Q4" s="75"/>
      <c r="R4" s="94">
        <v>67223.53</v>
      </c>
      <c r="S4" s="94">
        <v>4273.88</v>
      </c>
      <c r="T4" s="75"/>
      <c r="U4" s="94">
        <v>105326.29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230.61</v>
      </c>
      <c r="N5" s="75"/>
      <c r="O5" s="94">
        <v>7000</v>
      </c>
      <c r="P5" s="75"/>
      <c r="Q5" s="75"/>
      <c r="R5" s="94">
        <v>5458.77</v>
      </c>
      <c r="S5" s="75"/>
      <c r="T5" s="75"/>
      <c r="U5" s="94">
        <v>96458.8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96.13</v>
      </c>
      <c r="N6" s="75"/>
      <c r="O6" s="94">
        <v>6000</v>
      </c>
      <c r="P6" s="78"/>
      <c r="Q6" s="75"/>
      <c r="R6" s="94">
        <v>238402.05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2737.86</v>
      </c>
      <c r="N7" s="75"/>
      <c r="O7" s="94">
        <v>6000</v>
      </c>
      <c r="P7" s="78"/>
      <c r="Q7" s="75"/>
      <c r="R7" s="94">
        <v>5458.77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555.03</v>
      </c>
      <c r="N8" s="75"/>
      <c r="O8" s="75"/>
      <c r="P8" s="78"/>
      <c r="Q8" s="75"/>
      <c r="R8" s="94">
        <v>213775.28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25353.759999999998</v>
      </c>
      <c r="N9" s="75"/>
      <c r="O9" s="75"/>
      <c r="P9" s="78"/>
      <c r="Q9" s="75"/>
      <c r="R9" s="94">
        <v>54239.5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33802.68</v>
      </c>
      <c r="N10" s="75"/>
      <c r="O10" s="75"/>
      <c r="P10" s="78"/>
      <c r="Q10" s="75"/>
      <c r="R10" s="94">
        <v>12769.99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3083.62</v>
      </c>
      <c r="N11" s="75"/>
      <c r="O11" s="75"/>
      <c r="P11" s="78"/>
      <c r="Q11" s="75"/>
      <c r="R11" s="94">
        <v>5754.07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88.13</v>
      </c>
      <c r="N12" s="75"/>
      <c r="O12" s="75"/>
      <c r="P12" s="78"/>
      <c r="Q12" s="75"/>
      <c r="R12" s="94">
        <v>216199.34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559.41999999999996</v>
      </c>
      <c r="N13" s="75"/>
      <c r="O13" s="75"/>
      <c r="P13" s="78"/>
      <c r="Q13" s="75"/>
      <c r="R13" s="94">
        <v>54382.64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233.17</v>
      </c>
      <c r="N14" s="75"/>
      <c r="O14" s="75"/>
      <c r="P14" s="78"/>
      <c r="Q14" s="75"/>
      <c r="R14" s="75"/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5743.67</v>
      </c>
      <c r="N15" s="75"/>
      <c r="O15" s="75"/>
      <c r="P15" s="78"/>
      <c r="Q15" s="75"/>
      <c r="R15" s="75"/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5202.3</v>
      </c>
      <c r="N16" s="75"/>
      <c r="O16" s="75"/>
      <c r="P16" s="78"/>
      <c r="Q16" s="75"/>
      <c r="R16" s="75"/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114.06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125.93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4785.4799999999996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9">
        <f t="shared" ref="A20:V20" si="0">SUM(A3:A19)</f>
        <v>0</v>
      </c>
      <c r="B20" s="79">
        <f t="shared" si="0"/>
        <v>2850</v>
      </c>
      <c r="C20" s="79">
        <f t="shared" si="0"/>
        <v>7000</v>
      </c>
      <c r="D20" s="80">
        <f t="shared" si="0"/>
        <v>4500</v>
      </c>
      <c r="E20" s="80">
        <f t="shared" si="0"/>
        <v>0</v>
      </c>
      <c r="F20" s="81">
        <f t="shared" si="0"/>
        <v>12034.99</v>
      </c>
      <c r="G20" s="81">
        <f t="shared" si="0"/>
        <v>0</v>
      </c>
      <c r="H20" s="82">
        <f t="shared" si="0"/>
        <v>0</v>
      </c>
      <c r="I20" s="82">
        <f t="shared" si="0"/>
        <v>10000</v>
      </c>
      <c r="J20" s="85">
        <f t="shared" si="0"/>
        <v>424000</v>
      </c>
      <c r="K20" s="83">
        <f t="shared" si="0"/>
        <v>0</v>
      </c>
      <c r="L20" s="83">
        <f t="shared" si="0"/>
        <v>0</v>
      </c>
      <c r="M20" s="84">
        <f t="shared" si="0"/>
        <v>82888.109999999986</v>
      </c>
      <c r="N20" s="84">
        <f t="shared" si="0"/>
        <v>163676</v>
      </c>
      <c r="O20" s="84">
        <f t="shared" si="0"/>
        <v>32000</v>
      </c>
      <c r="P20" s="85">
        <f t="shared" si="0"/>
        <v>0</v>
      </c>
      <c r="Q20" s="86">
        <f t="shared" si="0"/>
        <v>0</v>
      </c>
      <c r="R20" s="87">
        <f t="shared" si="0"/>
        <v>956927.8899999999</v>
      </c>
      <c r="S20" s="87">
        <f t="shared" si="0"/>
        <v>8673.880000000001</v>
      </c>
      <c r="T20" s="87">
        <f t="shared" si="0"/>
        <v>0</v>
      </c>
      <c r="U20" s="87">
        <f t="shared" si="0"/>
        <v>303016.32000000001</v>
      </c>
      <c r="V20" s="88">
        <f t="shared" si="0"/>
        <v>0</v>
      </c>
      <c r="W20" s="89">
        <f>SUM(A20:V20)</f>
        <v>2007567.1899999997</v>
      </c>
    </row>
    <row r="21" spans="1:23" x14ac:dyDescent="0.2">
      <c r="A21" s="249">
        <f>A20+B20+C20</f>
        <v>9850</v>
      </c>
      <c r="B21" s="250"/>
      <c r="C21" s="251"/>
      <c r="D21" s="252">
        <f>D20+E20</f>
        <v>4500</v>
      </c>
      <c r="E21" s="253"/>
      <c r="F21" s="254">
        <f>F20+G20</f>
        <v>12034.99</v>
      </c>
      <c r="G21" s="255"/>
      <c r="H21" s="256">
        <f>H20+I20</f>
        <v>10000</v>
      </c>
      <c r="I21" s="257"/>
      <c r="J21" s="110">
        <f>J20</f>
        <v>424000</v>
      </c>
      <c r="K21" s="258">
        <f>K20+L20</f>
        <v>0</v>
      </c>
      <c r="L21" s="259"/>
      <c r="M21" s="260">
        <f>M20+N20+O20</f>
        <v>278564.11</v>
      </c>
      <c r="N21" s="260"/>
      <c r="O21" s="260"/>
      <c r="P21" s="90">
        <f>P20</f>
        <v>0</v>
      </c>
      <c r="Q21" s="91">
        <f>Q20</f>
        <v>0</v>
      </c>
      <c r="R21" s="261">
        <f>R20+S20+T20+U20</f>
        <v>1268618.0899999999</v>
      </c>
      <c r="S21" s="262"/>
      <c r="T21" s="262"/>
      <c r="U21" s="263"/>
      <c r="V21" s="92">
        <f>V20</f>
        <v>0</v>
      </c>
      <c r="W21" s="89">
        <f>A21+D21+F21+H21+K21+M21+P21+R21+V21+Q21+J21</f>
        <v>2007567.19</v>
      </c>
    </row>
    <row r="22" spans="1:23" x14ac:dyDescent="0.2">
      <c r="A22" s="242">
        <f>A21+D21+F21+H21</f>
        <v>36384.99</v>
      </c>
      <c r="B22" s="243"/>
      <c r="C22" s="243"/>
      <c r="D22" s="243"/>
      <c r="E22" s="243"/>
      <c r="F22" s="243"/>
      <c r="G22" s="243"/>
      <c r="H22" s="243"/>
      <c r="I22" s="243"/>
      <c r="J22" s="93">
        <f>J21</f>
        <v>424000</v>
      </c>
      <c r="K22" s="242">
        <f>K21</f>
        <v>0</v>
      </c>
      <c r="L22" s="244"/>
      <c r="M22" s="242">
        <f>M21+P21+Q21+R21</f>
        <v>1547182.1999999997</v>
      </c>
      <c r="N22" s="245"/>
      <c r="O22" s="245"/>
      <c r="P22" s="245"/>
      <c r="Q22" s="245"/>
      <c r="R22" s="245"/>
      <c r="S22" s="245"/>
      <c r="T22" s="245"/>
      <c r="U22" s="244"/>
      <c r="V22" s="93">
        <f>V21</f>
        <v>0</v>
      </c>
      <c r="W22" s="89">
        <f>A22+J22+K22+M22+V22</f>
        <v>2007567.1899999997</v>
      </c>
    </row>
    <row r="24" spans="1:23" x14ac:dyDescent="0.2">
      <c r="C24" s="111" t="s">
        <v>91</v>
      </c>
      <c r="D24" s="97">
        <f>G20+I20</f>
        <v>10000</v>
      </c>
      <c r="F24" s="97">
        <f>M21+P21</f>
        <v>278564.11</v>
      </c>
      <c r="H24" s="97">
        <f>S20+U20</f>
        <v>311690.2</v>
      </c>
      <c r="P24" s="111" t="s">
        <v>91</v>
      </c>
      <c r="Q24" s="97">
        <f>D24+F24+H24</f>
        <v>600254.31000000006</v>
      </c>
      <c r="R24" s="111"/>
      <c r="S24" s="111"/>
      <c r="T24" s="97"/>
      <c r="W24" s="97"/>
    </row>
    <row r="26" spans="1:23" x14ac:dyDescent="0.2">
      <c r="C26" s="111" t="s">
        <v>92</v>
      </c>
      <c r="D26" s="97">
        <f>A21+D21+F20+H20</f>
        <v>26384.989999999998</v>
      </c>
      <c r="F26" s="97">
        <f>J21</f>
        <v>424000</v>
      </c>
      <c r="H26" s="97">
        <f>K21</f>
        <v>0</v>
      </c>
      <c r="J26" s="97">
        <f>Q21</f>
        <v>0</v>
      </c>
      <c r="L26" s="97">
        <f>R20+T20</f>
        <v>956927.8899999999</v>
      </c>
      <c r="N26" s="97">
        <f>V21</f>
        <v>0</v>
      </c>
      <c r="P26" s="111" t="s">
        <v>92</v>
      </c>
      <c r="Q26" s="97">
        <f>D26+F26+H26+J26+L26+N26</f>
        <v>1407312.88</v>
      </c>
      <c r="S26" s="112"/>
      <c r="T26" s="97"/>
    </row>
    <row r="28" spans="1:23" x14ac:dyDescent="0.2">
      <c r="C28" t="s">
        <v>93</v>
      </c>
      <c r="D28" s="97">
        <f>D24+D26</f>
        <v>36384.99</v>
      </c>
      <c r="P28" t="s">
        <v>13</v>
      </c>
      <c r="Q28" s="97">
        <f>Q24+Q26</f>
        <v>2007567.19</v>
      </c>
      <c r="T28" s="97"/>
    </row>
    <row r="32" spans="1:23" x14ac:dyDescent="0.2">
      <c r="M32" t="s">
        <v>145</v>
      </c>
      <c r="Q32" t="s">
        <v>144</v>
      </c>
    </row>
    <row r="33" spans="6:17" x14ac:dyDescent="0.2">
      <c r="F33" s="97">
        <v>4593346.76</v>
      </c>
      <c r="I33" s="97">
        <v>6534545.3300000001</v>
      </c>
      <c r="M33">
        <v>61468</v>
      </c>
      <c r="N33" t="s">
        <v>141</v>
      </c>
      <c r="Q33">
        <v>4525.16</v>
      </c>
    </row>
    <row r="34" spans="6:17" x14ac:dyDescent="0.2">
      <c r="M34">
        <v>259.91000000000003</v>
      </c>
      <c r="N34" t="s">
        <v>142</v>
      </c>
      <c r="Q34">
        <v>5978.87</v>
      </c>
    </row>
    <row r="35" spans="6:17" x14ac:dyDescent="0.2">
      <c r="F35" s="97">
        <f>F33+W20</f>
        <v>6600913.9499999993</v>
      </c>
      <c r="M35">
        <v>115.55</v>
      </c>
      <c r="N35" t="s">
        <v>143</v>
      </c>
    </row>
    <row r="36" spans="6:17" x14ac:dyDescent="0.2">
      <c r="M36">
        <f>SUM(M33:M35)</f>
        <v>61843.460000000006</v>
      </c>
    </row>
    <row r="37" spans="6:17" x14ac:dyDescent="0.2">
      <c r="F37" s="97">
        <f>F35-I33</f>
        <v>66368.61999999918</v>
      </c>
    </row>
    <row r="39" spans="6:17" x14ac:dyDescent="0.2">
      <c r="F39" s="97">
        <f>F37-M36</f>
        <v>4525.159999999174</v>
      </c>
    </row>
  </sheetData>
  <mergeCells count="17">
    <mergeCell ref="K1:L1"/>
    <mergeCell ref="M1:O1"/>
    <mergeCell ref="A22:I22"/>
    <mergeCell ref="K22:L22"/>
    <mergeCell ref="M22:U22"/>
    <mergeCell ref="R1:U1"/>
    <mergeCell ref="A21:C21"/>
    <mergeCell ref="D21:E21"/>
    <mergeCell ref="F21:G21"/>
    <mergeCell ref="H21:I21"/>
    <mergeCell ref="K21:L21"/>
    <mergeCell ref="M21:O21"/>
    <mergeCell ref="R21:U21"/>
    <mergeCell ref="A1:C1"/>
    <mergeCell ref="D1:E1"/>
    <mergeCell ref="F1:G1"/>
    <mergeCell ref="H1:I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view="pageBreakPreview" topLeftCell="A92" zoomScale="110" zoomScaleNormal="100" zoomScaleSheetLayoutView="110" workbookViewId="0">
      <selection activeCell="R100" sqref="R10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148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2" t="s">
        <v>149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36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235" t="s">
        <v>7</v>
      </c>
      <c r="B14" s="235" t="s">
        <v>65</v>
      </c>
      <c r="C14" s="235" t="s">
        <v>8</v>
      </c>
      <c r="D14" s="236" t="s">
        <v>128</v>
      </c>
      <c r="E14" s="237"/>
      <c r="F14" s="238"/>
      <c r="G14" s="238"/>
      <c r="H14" s="238"/>
      <c r="I14" s="238"/>
      <c r="J14" s="238"/>
      <c r="K14" s="238"/>
      <c r="L14" s="238"/>
      <c r="M14" s="239" t="s">
        <v>67</v>
      </c>
    </row>
    <row r="15" spans="1:32" ht="16.5" customHeight="1" x14ac:dyDescent="0.2">
      <c r="A15" s="235"/>
      <c r="B15" s="235"/>
      <c r="C15" s="235"/>
      <c r="D15" s="236"/>
      <c r="E15" s="240" t="s">
        <v>117</v>
      </c>
      <c r="F15" s="241"/>
      <c r="G15" s="240" t="s">
        <v>118</v>
      </c>
      <c r="H15" s="241"/>
      <c r="I15" s="240" t="s">
        <v>119</v>
      </c>
      <c r="J15" s="241"/>
      <c r="K15" s="240" t="s">
        <v>120</v>
      </c>
      <c r="L15" s="241"/>
      <c r="M15" s="239"/>
    </row>
    <row r="16" spans="1:32" ht="63" customHeight="1" x14ac:dyDescent="0.2">
      <c r="A16" s="235"/>
      <c r="B16" s="235"/>
      <c r="C16" s="235"/>
      <c r="D16" s="236"/>
      <c r="E16" s="137" t="s">
        <v>10</v>
      </c>
      <c r="F16" s="137" t="s">
        <v>11</v>
      </c>
      <c r="G16" s="137" t="s">
        <v>10</v>
      </c>
      <c r="H16" s="137" t="s">
        <v>11</v>
      </c>
      <c r="I16" s="137" t="s">
        <v>10</v>
      </c>
      <c r="J16" s="137" t="s">
        <v>11</v>
      </c>
      <c r="K16" s="137" t="s">
        <v>10</v>
      </c>
      <c r="L16" s="137" t="s">
        <v>11</v>
      </c>
      <c r="M16" s="239"/>
    </row>
    <row r="17" spans="1:13" ht="12.75" customHeight="1" x14ac:dyDescent="0.2">
      <c r="A17" s="137">
        <v>1</v>
      </c>
      <c r="B17" s="137">
        <v>2</v>
      </c>
      <c r="C17" s="137">
        <v>3</v>
      </c>
      <c r="D17" s="138">
        <v>4</v>
      </c>
      <c r="E17" s="137">
        <v>5</v>
      </c>
      <c r="F17" s="137">
        <v>6</v>
      </c>
      <c r="G17" s="137">
        <v>7</v>
      </c>
      <c r="H17" s="137">
        <v>8</v>
      </c>
      <c r="I17" s="137">
        <v>9</v>
      </c>
      <c r="J17" s="137">
        <v>10</v>
      </c>
      <c r="K17" s="137">
        <v>11</v>
      </c>
      <c r="L17" s="137">
        <v>12</v>
      </c>
      <c r="M17" s="139">
        <v>13</v>
      </c>
    </row>
    <row r="18" spans="1:13" ht="16.5" customHeight="1" x14ac:dyDescent="0.2">
      <c r="A18" s="207" t="s">
        <v>21</v>
      </c>
      <c r="B18" s="208"/>
      <c r="C18" s="208"/>
      <c r="D18" s="208"/>
      <c r="E18" s="211"/>
      <c r="F18" s="211"/>
      <c r="G18" s="211"/>
      <c r="H18" s="211"/>
      <c r="I18" s="211"/>
      <c r="J18" s="211"/>
      <c r="K18" s="211"/>
      <c r="L18" s="211"/>
      <c r="M18" s="213"/>
    </row>
    <row r="19" spans="1:13" ht="16.5" customHeight="1" x14ac:dyDescent="0.2">
      <c r="A19" s="207" t="s">
        <v>32</v>
      </c>
      <c r="B19" s="208"/>
      <c r="C19" s="208"/>
      <c r="D19" s="208"/>
      <c r="E19" s="211"/>
      <c r="F19" s="211"/>
      <c r="G19" s="211"/>
      <c r="H19" s="211"/>
      <c r="I19" s="211"/>
      <c r="J19" s="211"/>
      <c r="K19" s="211"/>
      <c r="L19" s="211"/>
      <c r="M19" s="213"/>
    </row>
    <row r="20" spans="1:13" ht="16.5" customHeight="1" x14ac:dyDescent="0.2">
      <c r="A20" s="207" t="s">
        <v>31</v>
      </c>
      <c r="B20" s="208"/>
      <c r="C20" s="208"/>
      <c r="D20" s="208"/>
      <c r="E20" s="211"/>
      <c r="F20" s="211"/>
      <c r="G20" s="211"/>
      <c r="H20" s="211"/>
      <c r="I20" s="211"/>
      <c r="J20" s="211"/>
      <c r="K20" s="211"/>
      <c r="L20" s="211"/>
      <c r="M20" s="213"/>
    </row>
    <row r="21" spans="1:13" ht="12.75" customHeight="1" x14ac:dyDescent="0.2">
      <c r="A21" s="214" t="s">
        <v>12</v>
      </c>
      <c r="B21" s="226" t="s">
        <v>36</v>
      </c>
      <c r="C21" s="100" t="s">
        <v>71</v>
      </c>
      <c r="D21" s="51">
        <f t="shared" ref="D21" si="0">D22+D23+D24+D25+D26</f>
        <v>880.3</v>
      </c>
      <c r="E21" s="52">
        <f>E22+E23+E24+E25+E26</f>
        <v>38</v>
      </c>
      <c r="F21" s="52">
        <f>F22+F23+F24+F25+F26</f>
        <v>4.3167102124275818</v>
      </c>
      <c r="G21" s="52">
        <f>G22+G23+G24+G25+G26</f>
        <v>74.384990000000002</v>
      </c>
      <c r="H21" s="52">
        <f>G21/D21*100</f>
        <v>8.4499591048506204</v>
      </c>
      <c r="I21" s="52">
        <f>I22+I23+I24+I25+I26</f>
        <v>176.98498999999998</v>
      </c>
      <c r="J21" s="52">
        <f>I21/D21*100</f>
        <v>20.105076678405087</v>
      </c>
      <c r="K21" s="52"/>
      <c r="L21" s="52"/>
      <c r="M21" s="197"/>
    </row>
    <row r="22" spans="1:13" ht="25.5" x14ac:dyDescent="0.2">
      <c r="A22" s="185"/>
      <c r="B22" s="22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217"/>
    </row>
    <row r="23" spans="1:13" ht="38.25" x14ac:dyDescent="0.2">
      <c r="A23" s="185"/>
      <c r="B23" s="22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217"/>
    </row>
    <row r="24" spans="1:13" ht="12.75" customHeight="1" x14ac:dyDescent="0.2">
      <c r="A24" s="185"/>
      <c r="B24" s="227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217"/>
    </row>
    <row r="25" spans="1:13" ht="12.75" customHeight="1" x14ac:dyDescent="0.2">
      <c r="A25" s="185"/>
      <c r="B25" s="227"/>
      <c r="C25" s="13" t="s">
        <v>69</v>
      </c>
      <c r="D25" s="51">
        <v>880.3</v>
      </c>
      <c r="E25" s="51">
        <v>38</v>
      </c>
      <c r="F25" s="51">
        <f>E25/D25*100</f>
        <v>4.3167102124275818</v>
      </c>
      <c r="G25" s="51">
        <f>E25+36.38499</f>
        <v>74.384990000000002</v>
      </c>
      <c r="H25" s="51">
        <f>G25/D25*100</f>
        <v>8.4499591048506204</v>
      </c>
      <c r="I25" s="51">
        <f>G25+102.6</f>
        <v>176.98498999999998</v>
      </c>
      <c r="J25" s="51">
        <f>I25/D25*100</f>
        <v>20.105076678405087</v>
      </c>
      <c r="K25" s="51"/>
      <c r="L25" s="51"/>
      <c r="M25" s="217"/>
    </row>
    <row r="26" spans="1:13" ht="25.5" customHeight="1" x14ac:dyDescent="0.2">
      <c r="A26" s="185"/>
      <c r="B26" s="228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217"/>
    </row>
    <row r="27" spans="1:13" ht="58.5" customHeight="1" x14ac:dyDescent="0.2">
      <c r="A27" s="229" t="s">
        <v>121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32"/>
    </row>
    <row r="28" spans="1:13" ht="107.25" customHeight="1" x14ac:dyDescent="0.2">
      <c r="A28" s="229" t="s">
        <v>151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32"/>
    </row>
    <row r="29" spans="1:13" ht="41.25" customHeight="1" x14ac:dyDescent="0.2">
      <c r="A29" s="229" t="s">
        <v>152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32"/>
    </row>
    <row r="30" spans="1:13" x14ac:dyDescent="0.2">
      <c r="A30" s="214" t="s">
        <v>85</v>
      </c>
      <c r="B30" s="226" t="s">
        <v>86</v>
      </c>
      <c r="C30" s="100" t="s">
        <v>71</v>
      </c>
      <c r="D30" s="51">
        <f>D31+D32+D33+D34+D35</f>
        <v>1682</v>
      </c>
      <c r="E30" s="52">
        <f>E31+E32+E33+E34+E35</f>
        <v>440</v>
      </c>
      <c r="F30" s="52">
        <f>F31+F32+F33+F34+F35</f>
        <v>26.159334126040427</v>
      </c>
      <c r="G30" s="52">
        <f>G31+G32+G33+G34+G35</f>
        <v>864</v>
      </c>
      <c r="H30" s="52">
        <f>G30/D30*100</f>
        <v>51.36741973840666</v>
      </c>
      <c r="I30" s="52">
        <f>I31+I32+I33+I34+I35</f>
        <v>1275</v>
      </c>
      <c r="J30" s="52">
        <f>I30/D30*100</f>
        <v>75.802615933412611</v>
      </c>
      <c r="K30" s="52"/>
      <c r="L30" s="52"/>
      <c r="M30" s="197"/>
    </row>
    <row r="31" spans="1:13" ht="25.5" x14ac:dyDescent="0.2">
      <c r="A31" s="185"/>
      <c r="B31" s="227"/>
      <c r="C31" s="13" t="s">
        <v>14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9"/>
    </row>
    <row r="32" spans="1:13" ht="38.25" customHeight="1" x14ac:dyDescent="0.2">
      <c r="A32" s="185"/>
      <c r="B32" s="227"/>
      <c r="C32" s="14" t="s">
        <v>15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9"/>
    </row>
    <row r="33" spans="1:13" ht="12.75" customHeight="1" x14ac:dyDescent="0.2">
      <c r="A33" s="185"/>
      <c r="B33" s="227"/>
      <c r="C33" s="15" t="s">
        <v>68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9"/>
    </row>
    <row r="34" spans="1:13" ht="13.5" customHeight="1" x14ac:dyDescent="0.2">
      <c r="A34" s="185"/>
      <c r="B34" s="227"/>
      <c r="C34" s="13" t="s">
        <v>69</v>
      </c>
      <c r="D34" s="51">
        <v>1682</v>
      </c>
      <c r="E34" s="51">
        <v>440</v>
      </c>
      <c r="F34" s="51">
        <f>E34/D34*100</f>
        <v>26.159334126040427</v>
      </c>
      <c r="G34" s="51">
        <f>E34+424</f>
        <v>864</v>
      </c>
      <c r="H34" s="51">
        <f>G34/D34*100</f>
        <v>51.36741973840666</v>
      </c>
      <c r="I34" s="51">
        <f>G34+411</f>
        <v>1275</v>
      </c>
      <c r="J34" s="51">
        <f>I34/D34*100</f>
        <v>75.802615933412611</v>
      </c>
      <c r="K34" s="51"/>
      <c r="L34" s="51"/>
      <c r="M34" s="189"/>
    </row>
    <row r="35" spans="1:13" ht="25.5" customHeight="1" x14ac:dyDescent="0.2">
      <c r="A35" s="185"/>
      <c r="B35" s="228"/>
      <c r="C35" s="14" t="s">
        <v>70</v>
      </c>
      <c r="D35" s="53">
        <v>0</v>
      </c>
      <c r="E35" s="54"/>
      <c r="F35" s="54"/>
      <c r="G35" s="54"/>
      <c r="H35" s="54"/>
      <c r="I35" s="54"/>
      <c r="J35" s="54"/>
      <c r="K35" s="54"/>
      <c r="L35" s="54"/>
      <c r="M35" s="189"/>
    </row>
    <row r="36" spans="1:13" ht="16.5" customHeight="1" x14ac:dyDescent="0.2">
      <c r="A36" s="229" t="s">
        <v>122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6.5" customHeight="1" x14ac:dyDescent="0.2">
      <c r="A37" s="229" t="s">
        <v>137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6.5" customHeight="1" x14ac:dyDescent="0.2">
      <c r="A38" s="229" t="s">
        <v>146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x14ac:dyDescent="0.2">
      <c r="A39" s="165" t="s">
        <v>16</v>
      </c>
      <c r="B39" s="194"/>
      <c r="C39" s="16" t="s">
        <v>71</v>
      </c>
      <c r="D39" s="53">
        <f>D40+D41+D42+D43+D44</f>
        <v>2562.3000000000002</v>
      </c>
      <c r="E39" s="53">
        <f>E40+E41+E42+E43+E44</f>
        <v>478</v>
      </c>
      <c r="F39" s="54">
        <f>E39/D39*100</f>
        <v>18.655114545525503</v>
      </c>
      <c r="G39" s="53">
        <f>G40+G41+G42+G43+G44</f>
        <v>938.38499000000002</v>
      </c>
      <c r="H39" s="54">
        <f>G39/D39*100</f>
        <v>36.622760410568631</v>
      </c>
      <c r="I39" s="53">
        <f>I40+I41+I42+I43+I44</f>
        <v>1451.9849899999999</v>
      </c>
      <c r="J39" s="54">
        <f>I39/D39*100</f>
        <v>56.667251687936613</v>
      </c>
      <c r="K39" s="53"/>
      <c r="L39" s="54"/>
      <c r="M39" s="204"/>
    </row>
    <row r="40" spans="1:13" ht="25.5" customHeight="1" x14ac:dyDescent="0.2">
      <c r="A40" s="167"/>
      <c r="B40" s="195"/>
      <c r="C40" s="13" t="s">
        <v>14</v>
      </c>
      <c r="D40" s="51">
        <f>D22+D31</f>
        <v>0</v>
      </c>
      <c r="E40" s="63"/>
      <c r="F40" s="64"/>
      <c r="G40" s="63"/>
      <c r="H40" s="64"/>
      <c r="I40" s="63"/>
      <c r="J40" s="64"/>
      <c r="K40" s="63"/>
      <c r="L40" s="64"/>
      <c r="M40" s="205"/>
    </row>
    <row r="41" spans="1:13" ht="38.25" customHeight="1" x14ac:dyDescent="0.2">
      <c r="A41" s="167"/>
      <c r="B41" s="195"/>
      <c r="C41" s="14" t="s">
        <v>15</v>
      </c>
      <c r="D41" s="51">
        <f>D23+D32</f>
        <v>0</v>
      </c>
      <c r="E41" s="57"/>
      <c r="F41" s="58"/>
      <c r="G41" s="57"/>
      <c r="H41" s="59"/>
      <c r="I41" s="57"/>
      <c r="J41" s="59"/>
      <c r="K41" s="57"/>
      <c r="L41" s="59"/>
      <c r="M41" s="205"/>
    </row>
    <row r="42" spans="1:13" ht="13.5" customHeight="1" x14ac:dyDescent="0.2">
      <c r="A42" s="167"/>
      <c r="B42" s="195"/>
      <c r="C42" s="15" t="s">
        <v>68</v>
      </c>
      <c r="D42" s="51">
        <f>D24+D33</f>
        <v>0</v>
      </c>
      <c r="E42" s="60"/>
      <c r="F42" s="60"/>
      <c r="G42" s="60"/>
      <c r="H42" s="60"/>
      <c r="I42" s="60"/>
      <c r="J42" s="60"/>
      <c r="K42" s="60"/>
      <c r="L42" s="60"/>
      <c r="M42" s="205"/>
    </row>
    <row r="43" spans="1:13" x14ac:dyDescent="0.2">
      <c r="A43" s="167"/>
      <c r="B43" s="195"/>
      <c r="C43" s="13" t="s">
        <v>69</v>
      </c>
      <c r="D43" s="51">
        <f>D25+D34</f>
        <v>2562.3000000000002</v>
      </c>
      <c r="E43" s="61">
        <f>E25+E34</f>
        <v>478</v>
      </c>
      <c r="F43" s="62">
        <f>E43/D43*100</f>
        <v>18.655114545525503</v>
      </c>
      <c r="G43" s="61">
        <f>G25+G34</f>
        <v>938.38499000000002</v>
      </c>
      <c r="H43" s="62">
        <f>G43/D43*100</f>
        <v>36.622760410568631</v>
      </c>
      <c r="I43" s="61">
        <f>I25+I34</f>
        <v>1451.9849899999999</v>
      </c>
      <c r="J43" s="62">
        <f>I43/D43*100</f>
        <v>56.667251687936613</v>
      </c>
      <c r="K43" s="61"/>
      <c r="L43" s="62"/>
      <c r="M43" s="205"/>
    </row>
    <row r="44" spans="1:13" ht="25.5" x14ac:dyDescent="0.2">
      <c r="A44" s="169"/>
      <c r="B44" s="196"/>
      <c r="C44" s="14" t="s">
        <v>70</v>
      </c>
      <c r="D44" s="51">
        <f>D26+D35</f>
        <v>0</v>
      </c>
      <c r="E44" s="63"/>
      <c r="F44" s="64"/>
      <c r="G44" s="15"/>
      <c r="H44" s="56"/>
      <c r="I44" s="63"/>
      <c r="J44" s="56"/>
      <c r="K44" s="63"/>
      <c r="L44" s="56"/>
      <c r="M44" s="206"/>
    </row>
    <row r="45" spans="1:13" x14ac:dyDescent="0.2">
      <c r="A45" s="165" t="s">
        <v>72</v>
      </c>
      <c r="B45" s="166"/>
      <c r="C45" s="16" t="s">
        <v>71</v>
      </c>
      <c r="D45" s="53">
        <f>D46+D47+D48+D49+D50</f>
        <v>0</v>
      </c>
      <c r="E45" s="51"/>
      <c r="F45" s="52"/>
      <c r="G45" s="51"/>
      <c r="H45" s="52"/>
      <c r="I45" s="51"/>
      <c r="J45" s="52"/>
      <c r="K45" s="51"/>
      <c r="L45" s="52"/>
      <c r="M45" s="204"/>
    </row>
    <row r="46" spans="1:13" ht="24.75" customHeight="1" x14ac:dyDescent="0.2">
      <c r="A46" s="167"/>
      <c r="B46" s="168"/>
      <c r="C46" s="13" t="s">
        <v>14</v>
      </c>
      <c r="D46" s="51">
        <v>0</v>
      </c>
      <c r="E46" s="63"/>
      <c r="F46" s="64"/>
      <c r="G46" s="63"/>
      <c r="H46" s="64"/>
      <c r="I46" s="63"/>
      <c r="J46" s="64"/>
      <c r="K46" s="63"/>
      <c r="L46" s="64"/>
      <c r="M46" s="205"/>
    </row>
    <row r="47" spans="1:13" ht="38.25" customHeight="1" x14ac:dyDescent="0.2">
      <c r="A47" s="167"/>
      <c r="B47" s="168"/>
      <c r="C47" s="14" t="s">
        <v>15</v>
      </c>
      <c r="D47" s="51">
        <v>0</v>
      </c>
      <c r="E47" s="57"/>
      <c r="F47" s="58"/>
      <c r="G47" s="57"/>
      <c r="H47" s="59"/>
      <c r="I47" s="57"/>
      <c r="J47" s="59"/>
      <c r="K47" s="57"/>
      <c r="L47" s="59"/>
      <c r="M47" s="205"/>
    </row>
    <row r="48" spans="1:13" ht="13.5" customHeight="1" x14ac:dyDescent="0.2">
      <c r="A48" s="167"/>
      <c r="B48" s="168"/>
      <c r="C48" s="15" t="s">
        <v>68</v>
      </c>
      <c r="D48" s="51">
        <v>0</v>
      </c>
      <c r="E48" s="60"/>
      <c r="F48" s="60"/>
      <c r="G48" s="60"/>
      <c r="H48" s="60"/>
      <c r="I48" s="60"/>
      <c r="J48" s="60"/>
      <c r="K48" s="60"/>
      <c r="L48" s="60"/>
      <c r="M48" s="205"/>
    </row>
    <row r="49" spans="1:13" ht="12.75" customHeight="1" x14ac:dyDescent="0.2">
      <c r="A49" s="167"/>
      <c r="B49" s="168"/>
      <c r="C49" s="13" t="s">
        <v>69</v>
      </c>
      <c r="D49" s="51">
        <v>0</v>
      </c>
      <c r="E49" s="61"/>
      <c r="F49" s="62"/>
      <c r="G49" s="61"/>
      <c r="H49" s="62"/>
      <c r="I49" s="61"/>
      <c r="J49" s="62"/>
      <c r="K49" s="61"/>
      <c r="L49" s="62"/>
      <c r="M49" s="205"/>
    </row>
    <row r="50" spans="1:13" ht="25.5" customHeight="1" x14ac:dyDescent="0.2">
      <c r="A50" s="169"/>
      <c r="B50" s="170"/>
      <c r="C50" s="14" t="s">
        <v>70</v>
      </c>
      <c r="D50" s="51">
        <v>0</v>
      </c>
      <c r="E50" s="63"/>
      <c r="F50" s="64"/>
      <c r="G50" s="15"/>
      <c r="H50" s="56"/>
      <c r="I50" s="63"/>
      <c r="J50" s="56"/>
      <c r="K50" s="63"/>
      <c r="L50" s="56"/>
      <c r="M50" s="206"/>
    </row>
    <row r="51" spans="1:13" ht="16.5" customHeight="1" x14ac:dyDescent="0.2">
      <c r="A51" s="207" t="s">
        <v>33</v>
      </c>
      <c r="B51" s="208"/>
      <c r="C51" s="208"/>
      <c r="D51" s="208"/>
      <c r="E51" s="209"/>
      <c r="F51" s="209"/>
      <c r="G51" s="209"/>
      <c r="H51" s="209"/>
      <c r="I51" s="209"/>
      <c r="J51" s="209"/>
      <c r="K51" s="209"/>
      <c r="L51" s="209"/>
      <c r="M51" s="210"/>
    </row>
    <row r="52" spans="1:13" ht="25.5" customHeight="1" x14ac:dyDescent="0.2">
      <c r="A52" s="207" t="s">
        <v>35</v>
      </c>
      <c r="B52" s="208"/>
      <c r="C52" s="208"/>
      <c r="D52" s="208"/>
      <c r="E52" s="211"/>
      <c r="F52" s="211"/>
      <c r="G52" s="211"/>
      <c r="H52" s="211"/>
      <c r="I52" s="211"/>
      <c r="J52" s="211"/>
      <c r="K52" s="211"/>
      <c r="L52" s="212"/>
      <c r="M52" s="213"/>
    </row>
    <row r="53" spans="1:13" x14ac:dyDescent="0.2">
      <c r="A53" s="214" t="s">
        <v>17</v>
      </c>
      <c r="B53" s="215" t="s">
        <v>88</v>
      </c>
      <c r="C53" s="16" t="s">
        <v>71</v>
      </c>
      <c r="D53" s="51">
        <f t="shared" ref="D53:I53" si="1">D54+D55+D56+D57+D58</f>
        <v>180</v>
      </c>
      <c r="E53" s="52">
        <f t="shared" si="1"/>
        <v>61.524299999999997</v>
      </c>
      <c r="F53" s="52">
        <f t="shared" si="1"/>
        <v>34.180166666666665</v>
      </c>
      <c r="G53" s="52">
        <f t="shared" si="1"/>
        <v>61.524299999999997</v>
      </c>
      <c r="H53" s="52">
        <f>G53/D53*100</f>
        <v>34.180166666666665</v>
      </c>
      <c r="I53" s="52">
        <f t="shared" si="1"/>
        <v>61.524299999999997</v>
      </c>
      <c r="J53" s="52">
        <f>I53/D53*100</f>
        <v>34.180166666666665</v>
      </c>
      <c r="K53" s="52"/>
      <c r="L53" s="52"/>
      <c r="M53" s="197"/>
    </row>
    <row r="54" spans="1:13" ht="24.75" customHeight="1" x14ac:dyDescent="0.2">
      <c r="A54" s="185"/>
      <c r="B54" s="188"/>
      <c r="C54" s="13" t="s">
        <v>14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217"/>
    </row>
    <row r="55" spans="1:13" ht="38.25" x14ac:dyDescent="0.2">
      <c r="A55" s="185"/>
      <c r="B55" s="188"/>
      <c r="C55" s="14" t="s">
        <v>15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217"/>
    </row>
    <row r="56" spans="1:13" ht="13.5" customHeight="1" x14ac:dyDescent="0.2">
      <c r="A56" s="185"/>
      <c r="B56" s="188"/>
      <c r="C56" s="15" t="s">
        <v>68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217"/>
    </row>
    <row r="57" spans="1:13" ht="12.75" customHeight="1" x14ac:dyDescent="0.2">
      <c r="A57" s="185"/>
      <c r="B57" s="188"/>
      <c r="C57" s="13" t="s">
        <v>69</v>
      </c>
      <c r="D57" s="51">
        <v>180</v>
      </c>
      <c r="E57" s="52">
        <v>61.524299999999997</v>
      </c>
      <c r="F57" s="65">
        <f>E57/D57*100</f>
        <v>34.180166666666665</v>
      </c>
      <c r="G57" s="52">
        <f>E57+0</f>
        <v>61.524299999999997</v>
      </c>
      <c r="H57" s="65">
        <f>G57/D57*100</f>
        <v>34.180166666666665</v>
      </c>
      <c r="I57" s="52">
        <f>G57+0</f>
        <v>61.524299999999997</v>
      </c>
      <c r="J57" s="65">
        <f>I57/D57*100</f>
        <v>34.180166666666665</v>
      </c>
      <c r="K57" s="66"/>
      <c r="L57" s="67"/>
      <c r="M57" s="217"/>
    </row>
    <row r="58" spans="1:13" ht="25.5" x14ac:dyDescent="0.2">
      <c r="A58" s="186"/>
      <c r="B58" s="216"/>
      <c r="C58" s="14" t="s">
        <v>70</v>
      </c>
      <c r="D58" s="51">
        <v>0</v>
      </c>
      <c r="E58" s="52"/>
      <c r="F58" s="52"/>
      <c r="G58" s="52"/>
      <c r="H58" s="52"/>
      <c r="I58" s="52"/>
      <c r="J58" s="52"/>
      <c r="K58" s="52"/>
      <c r="L58" s="52"/>
      <c r="M58" s="217"/>
    </row>
    <row r="59" spans="1:13" ht="27" customHeight="1" x14ac:dyDescent="0.2">
      <c r="A59" s="198" t="s">
        <v>123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200"/>
    </row>
    <row r="60" spans="1:13" x14ac:dyDescent="0.2">
      <c r="A60" s="165" t="s">
        <v>18</v>
      </c>
      <c r="B60" s="194"/>
      <c r="C60" s="16" t="s">
        <v>71</v>
      </c>
      <c r="D60" s="68">
        <f t="shared" ref="D60:F60" si="2">D61+D62+D63+D64+D65</f>
        <v>180</v>
      </c>
      <c r="E60" s="69">
        <f>E61+E62+E63+E64+E65</f>
        <v>61.524299999999997</v>
      </c>
      <c r="F60" s="69">
        <f t="shared" si="2"/>
        <v>34.180166666666665</v>
      </c>
      <c r="G60" s="69">
        <f>G61+G62+G63+G64+G65</f>
        <v>61.524299999999997</v>
      </c>
      <c r="H60" s="69">
        <f>G60/D60*100</f>
        <v>34.180166666666665</v>
      </c>
      <c r="I60" s="69">
        <f>I61+I62+I63+I64+I65</f>
        <v>61.524299999999997</v>
      </c>
      <c r="J60" s="69">
        <f>I60/D60*100</f>
        <v>34.180166666666665</v>
      </c>
      <c r="K60" s="69"/>
      <c r="L60" s="69"/>
      <c r="M60" s="171"/>
    </row>
    <row r="61" spans="1:13" ht="25.5" x14ac:dyDescent="0.2">
      <c r="A61" s="167"/>
      <c r="B61" s="195"/>
      <c r="C61" s="13" t="s">
        <v>14</v>
      </c>
      <c r="D61" s="51">
        <f>D54</f>
        <v>0</v>
      </c>
      <c r="E61" s="54"/>
      <c r="F61" s="70"/>
      <c r="G61" s="54"/>
      <c r="H61" s="70"/>
      <c r="I61" s="54"/>
      <c r="J61" s="70"/>
      <c r="K61" s="54"/>
      <c r="L61" s="70"/>
      <c r="M61" s="171"/>
    </row>
    <row r="62" spans="1:13" ht="38.25" x14ac:dyDescent="0.2">
      <c r="A62" s="167"/>
      <c r="B62" s="195"/>
      <c r="C62" s="14" t="s">
        <v>15</v>
      </c>
      <c r="D62" s="51">
        <f>D55</f>
        <v>0</v>
      </c>
      <c r="E62" s="52"/>
      <c r="F62" s="52"/>
      <c r="G62" s="52"/>
      <c r="H62" s="52"/>
      <c r="I62" s="52"/>
      <c r="J62" s="52"/>
      <c r="K62" s="52"/>
      <c r="L62" s="52"/>
      <c r="M62" s="171"/>
    </row>
    <row r="63" spans="1:13" x14ac:dyDescent="0.2">
      <c r="A63" s="167"/>
      <c r="B63" s="195"/>
      <c r="C63" s="15" t="s">
        <v>68</v>
      </c>
      <c r="D63" s="51">
        <f>D56</f>
        <v>0</v>
      </c>
      <c r="E63" s="55"/>
      <c r="F63" s="56"/>
      <c r="G63" s="55"/>
      <c r="H63" s="56"/>
      <c r="I63" s="55"/>
      <c r="J63" s="56"/>
      <c r="K63" s="55"/>
      <c r="L63" s="56"/>
      <c r="M63" s="171"/>
    </row>
    <row r="64" spans="1:13" x14ac:dyDescent="0.2">
      <c r="A64" s="167"/>
      <c r="B64" s="195"/>
      <c r="C64" s="13" t="s">
        <v>69</v>
      </c>
      <c r="D64" s="51">
        <f>D57</f>
        <v>180</v>
      </c>
      <c r="E64" s="65">
        <f>E57</f>
        <v>61.524299999999997</v>
      </c>
      <c r="F64" s="65">
        <f>E64/D64*100</f>
        <v>34.180166666666665</v>
      </c>
      <c r="G64" s="65">
        <f>G57</f>
        <v>61.524299999999997</v>
      </c>
      <c r="H64" s="65">
        <f>G64/D64*100</f>
        <v>34.180166666666665</v>
      </c>
      <c r="I64" s="65">
        <f>I57</f>
        <v>61.524299999999997</v>
      </c>
      <c r="J64" s="65">
        <f>I64/D64*100</f>
        <v>34.180166666666665</v>
      </c>
      <c r="K64" s="65"/>
      <c r="L64" s="65"/>
      <c r="M64" s="171"/>
    </row>
    <row r="65" spans="1:13" ht="25.5" x14ac:dyDescent="0.2">
      <c r="A65" s="169"/>
      <c r="B65" s="196"/>
      <c r="C65" s="14" t="s">
        <v>70</v>
      </c>
      <c r="D65" s="51">
        <f>D58</f>
        <v>0</v>
      </c>
      <c r="E65" s="63"/>
      <c r="F65" s="56"/>
      <c r="G65" s="63"/>
      <c r="H65" s="56"/>
      <c r="I65" s="63"/>
      <c r="J65" s="56"/>
      <c r="K65" s="63"/>
      <c r="L65" s="56"/>
      <c r="M65" s="171"/>
    </row>
    <row r="66" spans="1:13" x14ac:dyDescent="0.2">
      <c r="A66" s="165" t="s">
        <v>72</v>
      </c>
      <c r="B66" s="166"/>
      <c r="C66" s="16" t="s">
        <v>71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204"/>
    </row>
    <row r="67" spans="1:13" ht="24.75" customHeight="1" x14ac:dyDescent="0.2">
      <c r="A67" s="167"/>
      <c r="B67" s="168"/>
      <c r="C67" s="13" t="s">
        <v>147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205"/>
    </row>
    <row r="68" spans="1:13" ht="38.25" customHeight="1" x14ac:dyDescent="0.2">
      <c r="A68" s="167"/>
      <c r="B68" s="168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205"/>
    </row>
    <row r="69" spans="1:13" ht="13.5" customHeight="1" x14ac:dyDescent="0.2">
      <c r="A69" s="167"/>
      <c r="B69" s="168"/>
      <c r="C69" s="15" t="s">
        <v>68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205"/>
    </row>
    <row r="70" spans="1:13" ht="12.75" customHeight="1" x14ac:dyDescent="0.2">
      <c r="A70" s="167"/>
      <c r="B70" s="168"/>
      <c r="C70" s="13" t="s">
        <v>69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205"/>
    </row>
    <row r="71" spans="1:13" ht="24.75" customHeight="1" x14ac:dyDescent="0.2">
      <c r="A71" s="169"/>
      <c r="B71" s="170"/>
      <c r="C71" s="14" t="s">
        <v>70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206"/>
    </row>
    <row r="72" spans="1:13" ht="16.5" customHeight="1" x14ac:dyDescent="0.2">
      <c r="A72" s="207" t="s">
        <v>34</v>
      </c>
      <c r="B72" s="208"/>
      <c r="C72" s="208"/>
      <c r="D72" s="208"/>
      <c r="E72" s="209"/>
      <c r="F72" s="209"/>
      <c r="G72" s="209"/>
      <c r="H72" s="209"/>
      <c r="I72" s="209"/>
      <c r="J72" s="209"/>
      <c r="K72" s="209"/>
      <c r="L72" s="209"/>
      <c r="M72" s="210"/>
    </row>
    <row r="73" spans="1:13" ht="16.5" customHeight="1" x14ac:dyDescent="0.2">
      <c r="A73" s="207" t="s">
        <v>58</v>
      </c>
      <c r="B73" s="208"/>
      <c r="C73" s="208"/>
      <c r="D73" s="208"/>
      <c r="E73" s="211"/>
      <c r="F73" s="211"/>
      <c r="G73" s="211"/>
      <c r="H73" s="211"/>
      <c r="I73" s="211"/>
      <c r="J73" s="211"/>
      <c r="K73" s="211"/>
      <c r="L73" s="212"/>
      <c r="M73" s="213"/>
    </row>
    <row r="74" spans="1:13" x14ac:dyDescent="0.2">
      <c r="A74" s="214" t="s">
        <v>37</v>
      </c>
      <c r="B74" s="215" t="s">
        <v>57</v>
      </c>
      <c r="C74" s="16" t="s">
        <v>71</v>
      </c>
      <c r="D74" s="51">
        <f t="shared" ref="D74:I74" si="3">D75+D76+D77+D78+D79</f>
        <v>8261.9</v>
      </c>
      <c r="E74" s="52">
        <f t="shared" si="3"/>
        <v>2703.8224599999999</v>
      </c>
      <c r="F74" s="52">
        <f t="shared" si="3"/>
        <v>32.72640022270906</v>
      </c>
      <c r="G74" s="52">
        <f t="shared" si="3"/>
        <v>4184.6360399999994</v>
      </c>
      <c r="H74" s="52">
        <f>G74/D74*100</f>
        <v>50.649802587782467</v>
      </c>
      <c r="I74" s="52">
        <f t="shared" si="3"/>
        <v>5683.1059799999994</v>
      </c>
      <c r="J74" s="52">
        <f>I74/D74*100</f>
        <v>68.786913179777045</v>
      </c>
      <c r="K74" s="52"/>
      <c r="L74" s="52"/>
      <c r="M74" s="197"/>
    </row>
    <row r="75" spans="1:13" ht="25.5" customHeight="1" x14ac:dyDescent="0.2">
      <c r="A75" s="185"/>
      <c r="B75" s="188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217"/>
    </row>
    <row r="76" spans="1:13" ht="38.25" x14ac:dyDescent="0.2">
      <c r="A76" s="185"/>
      <c r="B76" s="188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217"/>
    </row>
    <row r="77" spans="1:13" ht="12.75" customHeight="1" x14ac:dyDescent="0.2">
      <c r="A77" s="185"/>
      <c r="B77" s="188"/>
      <c r="C77" s="15" t="s">
        <v>68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217"/>
    </row>
    <row r="78" spans="1:13" ht="12.75" customHeight="1" x14ac:dyDescent="0.2">
      <c r="A78" s="185"/>
      <c r="B78" s="188"/>
      <c r="C78" s="13" t="s">
        <v>69</v>
      </c>
      <c r="D78" s="51">
        <v>8261.9</v>
      </c>
      <c r="E78" s="65">
        <v>2703.8224599999999</v>
      </c>
      <c r="F78" s="65">
        <f>E78/D78*100</f>
        <v>32.72640022270906</v>
      </c>
      <c r="G78" s="65">
        <f>E78+1547.1822-66.36862</f>
        <v>4184.6360399999994</v>
      </c>
      <c r="H78" s="65">
        <f>G78/D78*100</f>
        <v>50.649802587782467</v>
      </c>
      <c r="I78" s="65">
        <f>G78+1504.44881-5.97887</f>
        <v>5683.1059799999994</v>
      </c>
      <c r="J78" s="65">
        <f>I78/D78*100</f>
        <v>68.786913179777045</v>
      </c>
      <c r="K78" s="65"/>
      <c r="L78" s="65"/>
      <c r="M78" s="217"/>
    </row>
    <row r="79" spans="1:13" ht="25.5" customHeight="1" x14ac:dyDescent="0.2">
      <c r="A79" s="185"/>
      <c r="B79" s="216"/>
      <c r="C79" s="14" t="s">
        <v>70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217"/>
    </row>
    <row r="80" spans="1:13" ht="135" customHeight="1" x14ac:dyDescent="0.2">
      <c r="A80" s="218" t="s">
        <v>138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20"/>
    </row>
    <row r="81" spans="1:13" ht="68.25" customHeight="1" x14ac:dyDescent="0.2">
      <c r="A81" s="201" t="s">
        <v>127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3"/>
    </row>
    <row r="82" spans="1:13" ht="69.75" customHeight="1" x14ac:dyDescent="0.2">
      <c r="A82" s="218" t="s">
        <v>139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20"/>
    </row>
    <row r="83" spans="1:13" ht="83.25" customHeight="1" x14ac:dyDescent="0.2">
      <c r="A83" s="201" t="s">
        <v>140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3"/>
    </row>
    <row r="84" spans="1:13" ht="69.75" customHeight="1" x14ac:dyDescent="0.2">
      <c r="A84" s="218" t="s">
        <v>153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20"/>
    </row>
    <row r="85" spans="1:13" ht="118.5" customHeight="1" x14ac:dyDescent="0.2">
      <c r="A85" s="201" t="s">
        <v>154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</row>
    <row r="86" spans="1:13" ht="12.75" customHeight="1" x14ac:dyDescent="0.2">
      <c r="A86" s="184" t="s">
        <v>38</v>
      </c>
      <c r="B86" s="187" t="s">
        <v>39</v>
      </c>
      <c r="C86" s="16" t="s">
        <v>71</v>
      </c>
      <c r="D86" s="71">
        <f t="shared" ref="D86:F86" si="4">D87+D88+D89+D90+D91</f>
        <v>1350</v>
      </c>
      <c r="E86" s="72">
        <f t="shared" si="4"/>
        <v>1350</v>
      </c>
      <c r="F86" s="72">
        <f t="shared" si="4"/>
        <v>100</v>
      </c>
      <c r="G86" s="72">
        <f>G87+G88+G89+G90+G91</f>
        <v>1350</v>
      </c>
      <c r="H86" s="72">
        <f>G86/D86*100</f>
        <v>100</v>
      </c>
      <c r="I86" s="72">
        <f>I87+I88+I89+I90+I91</f>
        <v>1350</v>
      </c>
      <c r="J86" s="72">
        <f>I86/D86*100</f>
        <v>100</v>
      </c>
      <c r="K86" s="72"/>
      <c r="L86" s="72"/>
      <c r="M86" s="189"/>
    </row>
    <row r="87" spans="1:13" ht="25.5" x14ac:dyDescent="0.2">
      <c r="A87" s="185"/>
      <c r="B87" s="188"/>
      <c r="C87" s="13" t="s">
        <v>14</v>
      </c>
      <c r="D87" s="51">
        <v>0</v>
      </c>
      <c r="E87" s="52"/>
      <c r="F87" s="52"/>
      <c r="G87" s="52"/>
      <c r="H87" s="52"/>
      <c r="I87" s="52"/>
      <c r="J87" s="52"/>
      <c r="K87" s="52"/>
      <c r="L87" s="52"/>
      <c r="M87" s="189"/>
    </row>
    <row r="88" spans="1:13" ht="39" customHeight="1" x14ac:dyDescent="0.2">
      <c r="A88" s="185"/>
      <c r="B88" s="188"/>
      <c r="C88" s="14" t="s">
        <v>15</v>
      </c>
      <c r="D88" s="51">
        <v>0</v>
      </c>
      <c r="E88" s="52"/>
      <c r="F88" s="52"/>
      <c r="G88" s="52"/>
      <c r="H88" s="52"/>
      <c r="I88" s="52"/>
      <c r="J88" s="52"/>
      <c r="K88" s="52"/>
      <c r="L88" s="52"/>
      <c r="M88" s="189"/>
    </row>
    <row r="89" spans="1:13" ht="13.5" customHeight="1" x14ac:dyDescent="0.2">
      <c r="A89" s="185"/>
      <c r="B89" s="188"/>
      <c r="C89" s="15" t="s">
        <v>68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89"/>
    </row>
    <row r="90" spans="1:13" ht="13.5" customHeight="1" x14ac:dyDescent="0.2">
      <c r="A90" s="185"/>
      <c r="B90" s="188"/>
      <c r="C90" s="13" t="s">
        <v>69</v>
      </c>
      <c r="D90" s="51">
        <v>1350</v>
      </c>
      <c r="E90" s="65">
        <v>1350</v>
      </c>
      <c r="F90" s="65">
        <f>E90/D90*100</f>
        <v>100</v>
      </c>
      <c r="G90" s="65">
        <f>E90+0</f>
        <v>1350</v>
      </c>
      <c r="H90" s="65">
        <f>G90/D90*100</f>
        <v>100</v>
      </c>
      <c r="I90" s="65">
        <f>G90+0</f>
        <v>1350</v>
      </c>
      <c r="J90" s="65">
        <f>I90/D90*100</f>
        <v>100</v>
      </c>
      <c r="K90" s="65"/>
      <c r="L90" s="65"/>
      <c r="M90" s="189"/>
    </row>
    <row r="91" spans="1:13" ht="25.5" x14ac:dyDescent="0.2">
      <c r="A91" s="186"/>
      <c r="B91" s="188"/>
      <c r="C91" s="14" t="s">
        <v>70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90"/>
    </row>
    <row r="92" spans="1:13" ht="16.5" customHeight="1" x14ac:dyDescent="0.2">
      <c r="A92" s="191" t="s">
        <v>124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3"/>
    </row>
    <row r="93" spans="1:13" x14ac:dyDescent="0.2">
      <c r="A93" s="165" t="s">
        <v>22</v>
      </c>
      <c r="B93" s="194"/>
      <c r="C93" s="16" t="s">
        <v>71</v>
      </c>
      <c r="D93" s="73">
        <f t="shared" ref="D93:I93" si="5">D94+D95+D96+D97+D98</f>
        <v>9611.9</v>
      </c>
      <c r="E93" s="74">
        <f t="shared" si="5"/>
        <v>4053.8224599999999</v>
      </c>
      <c r="F93" s="74">
        <f t="shared" si="5"/>
        <v>42.175037817705139</v>
      </c>
      <c r="G93" s="74">
        <f t="shared" si="5"/>
        <v>5534.6360399999994</v>
      </c>
      <c r="H93" s="74">
        <f>G93/D93*100</f>
        <v>57.58108220018935</v>
      </c>
      <c r="I93" s="74">
        <f t="shared" si="5"/>
        <v>7033.1059799999994</v>
      </c>
      <c r="J93" s="74">
        <f>I93/D93*100</f>
        <v>73.170819296913194</v>
      </c>
      <c r="K93" s="74"/>
      <c r="L93" s="74"/>
      <c r="M93" s="171"/>
    </row>
    <row r="94" spans="1:13" ht="25.5" x14ac:dyDescent="0.2">
      <c r="A94" s="167"/>
      <c r="B94" s="195"/>
      <c r="C94" s="13" t="s">
        <v>14</v>
      </c>
      <c r="D94" s="51">
        <f>D75+D87</f>
        <v>0</v>
      </c>
      <c r="E94" s="54"/>
      <c r="F94" s="70"/>
      <c r="G94" s="54"/>
      <c r="H94" s="70"/>
      <c r="I94" s="54"/>
      <c r="J94" s="70"/>
      <c r="K94" s="54"/>
      <c r="L94" s="70"/>
      <c r="M94" s="171"/>
    </row>
    <row r="95" spans="1:13" ht="38.25" x14ac:dyDescent="0.2">
      <c r="A95" s="167"/>
      <c r="B95" s="195"/>
      <c r="C95" s="14" t="s">
        <v>15</v>
      </c>
      <c r="D95" s="51">
        <f>D76+D88</f>
        <v>0</v>
      </c>
      <c r="E95" s="52"/>
      <c r="F95" s="52"/>
      <c r="G95" s="52"/>
      <c r="H95" s="52"/>
      <c r="I95" s="52"/>
      <c r="J95" s="52"/>
      <c r="K95" s="52"/>
      <c r="L95" s="52"/>
      <c r="M95" s="171"/>
    </row>
    <row r="96" spans="1:13" ht="13.5" customHeight="1" x14ac:dyDescent="0.2">
      <c r="A96" s="167"/>
      <c r="B96" s="195"/>
      <c r="C96" s="15" t="s">
        <v>68</v>
      </c>
      <c r="D96" s="51">
        <f>D77+D89</f>
        <v>0</v>
      </c>
      <c r="E96" s="55"/>
      <c r="F96" s="56"/>
      <c r="G96" s="55"/>
      <c r="H96" s="56"/>
      <c r="I96" s="55"/>
      <c r="J96" s="56"/>
      <c r="K96" s="55"/>
      <c r="L96" s="56"/>
      <c r="M96" s="171"/>
    </row>
    <row r="97" spans="1:13" ht="12.75" customHeight="1" x14ac:dyDescent="0.2">
      <c r="A97" s="167"/>
      <c r="B97" s="195"/>
      <c r="C97" s="13" t="s">
        <v>69</v>
      </c>
      <c r="D97" s="51">
        <f>D78+D90</f>
        <v>9611.9</v>
      </c>
      <c r="E97" s="52">
        <f>E78+E90</f>
        <v>4053.8224599999999</v>
      </c>
      <c r="F97" s="52">
        <f>E97/D97*100</f>
        <v>42.175037817705139</v>
      </c>
      <c r="G97" s="52">
        <f>G78+G90</f>
        <v>5534.6360399999994</v>
      </c>
      <c r="H97" s="52">
        <f>G97/D97*100</f>
        <v>57.58108220018935</v>
      </c>
      <c r="I97" s="52">
        <f>I78+I90</f>
        <v>7033.1059799999994</v>
      </c>
      <c r="J97" s="52">
        <f>I97/D97*100</f>
        <v>73.170819296913194</v>
      </c>
      <c r="K97" s="52"/>
      <c r="L97" s="52"/>
      <c r="M97" s="171"/>
    </row>
    <row r="98" spans="1:13" ht="25.5" x14ac:dyDescent="0.2">
      <c r="A98" s="169"/>
      <c r="B98" s="196"/>
      <c r="C98" s="14" t="s">
        <v>70</v>
      </c>
      <c r="D98" s="51">
        <f>D79+D91</f>
        <v>0</v>
      </c>
      <c r="E98" s="57"/>
      <c r="F98" s="59"/>
      <c r="G98" s="57"/>
      <c r="H98" s="59"/>
      <c r="I98" s="57"/>
      <c r="J98" s="59"/>
      <c r="K98" s="57"/>
      <c r="L98" s="59"/>
      <c r="M98" s="197"/>
    </row>
    <row r="99" spans="1:13" x14ac:dyDescent="0.2">
      <c r="A99" s="165" t="s">
        <v>72</v>
      </c>
      <c r="B99" s="166"/>
      <c r="C99" s="16" t="s">
        <v>71</v>
      </c>
      <c r="D99" s="73">
        <f t="shared" ref="D99" si="6">D100+D101+D102+D103+D104</f>
        <v>0</v>
      </c>
      <c r="E99" s="69"/>
      <c r="F99" s="69"/>
      <c r="G99" s="69"/>
      <c r="H99" s="69"/>
      <c r="I99" s="69"/>
      <c r="J99" s="69"/>
      <c r="K99" s="69"/>
      <c r="L99" s="69"/>
      <c r="M99" s="171"/>
    </row>
    <row r="100" spans="1:13" ht="25.5" x14ac:dyDescent="0.2">
      <c r="A100" s="167"/>
      <c r="B100" s="168"/>
      <c r="C100" s="13" t="s">
        <v>14</v>
      </c>
      <c r="D100" s="51">
        <v>0</v>
      </c>
      <c r="E100" s="52"/>
      <c r="F100" s="109"/>
      <c r="G100" s="52"/>
      <c r="H100" s="109"/>
      <c r="I100" s="52"/>
      <c r="J100" s="109"/>
      <c r="K100" s="52"/>
      <c r="L100" s="109"/>
      <c r="M100" s="171"/>
    </row>
    <row r="101" spans="1:13" ht="38.25" x14ac:dyDescent="0.2">
      <c r="A101" s="167"/>
      <c r="B101" s="168"/>
      <c r="C101" s="14" t="s">
        <v>15</v>
      </c>
      <c r="D101" s="51">
        <v>0</v>
      </c>
      <c r="E101" s="52"/>
      <c r="F101" s="52"/>
      <c r="G101" s="52"/>
      <c r="H101" s="52"/>
      <c r="I101" s="52"/>
      <c r="J101" s="52"/>
      <c r="K101" s="52"/>
      <c r="L101" s="52"/>
      <c r="M101" s="171"/>
    </row>
    <row r="102" spans="1:13" ht="13.5" customHeight="1" x14ac:dyDescent="0.2">
      <c r="A102" s="167"/>
      <c r="B102" s="168"/>
      <c r="C102" s="15" t="s">
        <v>68</v>
      </c>
      <c r="D102" s="51">
        <v>0</v>
      </c>
      <c r="E102" s="63"/>
      <c r="F102" s="64"/>
      <c r="G102" s="63"/>
      <c r="H102" s="64"/>
      <c r="I102" s="63"/>
      <c r="J102" s="64"/>
      <c r="K102" s="63"/>
      <c r="L102" s="64"/>
      <c r="M102" s="171"/>
    </row>
    <row r="103" spans="1:13" ht="12.75" customHeight="1" x14ac:dyDescent="0.2">
      <c r="A103" s="167"/>
      <c r="B103" s="168"/>
      <c r="C103" s="13" t="s">
        <v>69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71"/>
    </row>
    <row r="104" spans="1:13" ht="12.75" customHeight="1" x14ac:dyDescent="0.2">
      <c r="A104" s="169"/>
      <c r="B104" s="170"/>
      <c r="C104" s="14" t="s">
        <v>70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71"/>
    </row>
    <row r="105" spans="1:13" ht="16.5" customHeight="1" x14ac:dyDescent="0.2">
      <c r="A105" s="207" t="s">
        <v>131</v>
      </c>
      <c r="B105" s="208"/>
      <c r="C105" s="208"/>
      <c r="D105" s="208"/>
      <c r="E105" s="209"/>
      <c r="F105" s="209"/>
      <c r="G105" s="209"/>
      <c r="H105" s="209"/>
      <c r="I105" s="209"/>
      <c r="J105" s="209"/>
      <c r="K105" s="209"/>
      <c r="L105" s="209"/>
      <c r="M105" s="210"/>
    </row>
    <row r="106" spans="1:13" ht="16.5" customHeight="1" x14ac:dyDescent="0.2">
      <c r="A106" s="207" t="s">
        <v>133</v>
      </c>
      <c r="B106" s="208"/>
      <c r="C106" s="208"/>
      <c r="D106" s="208"/>
      <c r="E106" s="211"/>
      <c r="F106" s="211"/>
      <c r="G106" s="211"/>
      <c r="H106" s="211"/>
      <c r="I106" s="211"/>
      <c r="J106" s="211"/>
      <c r="K106" s="211"/>
      <c r="L106" s="212"/>
      <c r="M106" s="213"/>
    </row>
    <row r="107" spans="1:13" ht="12.75" customHeight="1" x14ac:dyDescent="0.2">
      <c r="A107" s="184" t="s">
        <v>132</v>
      </c>
      <c r="B107" s="187" t="s">
        <v>134</v>
      </c>
      <c r="C107" s="16" t="s">
        <v>71</v>
      </c>
      <c r="D107" s="71">
        <f t="shared" ref="D107" si="7">D108+D109+D110+D111+D112</f>
        <v>5000</v>
      </c>
      <c r="E107" s="72">
        <f>E108+E109+E110+E111+E112</f>
        <v>0</v>
      </c>
      <c r="F107" s="72">
        <f>F108+F109+F110+F111+F112</f>
        <v>0</v>
      </c>
      <c r="G107" s="72">
        <f>G108+G109+G110+G111+G112</f>
        <v>0</v>
      </c>
      <c r="H107" s="72">
        <f>G107/D107*100</f>
        <v>0</v>
      </c>
      <c r="I107" s="72">
        <f>I108+I109+I110+I111+I112</f>
        <v>0</v>
      </c>
      <c r="J107" s="72">
        <f>I107/D107*100</f>
        <v>0</v>
      </c>
      <c r="K107" s="72"/>
      <c r="L107" s="72"/>
      <c r="M107" s="189"/>
    </row>
    <row r="108" spans="1:13" ht="25.5" x14ac:dyDescent="0.2">
      <c r="A108" s="185"/>
      <c r="B108" s="188"/>
      <c r="C108" s="13" t="s">
        <v>14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89"/>
    </row>
    <row r="109" spans="1:13" ht="38.25" customHeight="1" x14ac:dyDescent="0.2">
      <c r="A109" s="185"/>
      <c r="B109" s="188"/>
      <c r="C109" s="14" t="s">
        <v>15</v>
      </c>
      <c r="D109" s="51">
        <v>4450</v>
      </c>
      <c r="E109" s="52">
        <v>0</v>
      </c>
      <c r="F109" s="52">
        <f>E109/D109*100</f>
        <v>0</v>
      </c>
      <c r="G109" s="52">
        <f>E109+0</f>
        <v>0</v>
      </c>
      <c r="H109" s="52">
        <f>G109/D109*100</f>
        <v>0</v>
      </c>
      <c r="I109" s="52">
        <f>G109+0</f>
        <v>0</v>
      </c>
      <c r="J109" s="52">
        <f>I109/D109*100</f>
        <v>0</v>
      </c>
      <c r="K109" s="52"/>
      <c r="L109" s="52"/>
      <c r="M109" s="189"/>
    </row>
    <row r="110" spans="1:13" ht="13.5" customHeight="1" x14ac:dyDescent="0.2">
      <c r="A110" s="185"/>
      <c r="B110" s="188"/>
      <c r="C110" s="15" t="s">
        <v>68</v>
      </c>
      <c r="D110" s="51">
        <v>0</v>
      </c>
      <c r="E110" s="52"/>
      <c r="F110" s="52"/>
      <c r="G110" s="52"/>
      <c r="H110" s="52"/>
      <c r="I110" s="52"/>
      <c r="J110" s="52"/>
      <c r="K110" s="52"/>
      <c r="L110" s="52"/>
      <c r="M110" s="189"/>
    </row>
    <row r="111" spans="1:13" ht="13.5" customHeight="1" x14ac:dyDescent="0.2">
      <c r="A111" s="185"/>
      <c r="B111" s="188"/>
      <c r="C111" s="13" t="s">
        <v>69</v>
      </c>
      <c r="D111" s="51">
        <v>550</v>
      </c>
      <c r="E111" s="65">
        <v>0</v>
      </c>
      <c r="F111" s="65">
        <f>E111/D111*100</f>
        <v>0</v>
      </c>
      <c r="G111" s="65">
        <f>E111+0</f>
        <v>0</v>
      </c>
      <c r="H111" s="65">
        <f>G111/D111*100</f>
        <v>0</v>
      </c>
      <c r="I111" s="65">
        <f>G111+0</f>
        <v>0</v>
      </c>
      <c r="J111" s="65">
        <f>I111/D111*100</f>
        <v>0</v>
      </c>
      <c r="K111" s="65"/>
      <c r="L111" s="65"/>
      <c r="M111" s="189"/>
    </row>
    <row r="112" spans="1:13" ht="25.5" x14ac:dyDescent="0.2">
      <c r="A112" s="186"/>
      <c r="B112" s="188"/>
      <c r="C112" s="14" t="s">
        <v>70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190"/>
    </row>
    <row r="113" spans="1:13" x14ac:dyDescent="0.2">
      <c r="A113" s="191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3"/>
    </row>
    <row r="114" spans="1:13" x14ac:dyDescent="0.2">
      <c r="A114" s="165" t="s">
        <v>135</v>
      </c>
      <c r="B114" s="194"/>
      <c r="C114" s="16" t="s">
        <v>71</v>
      </c>
      <c r="D114" s="73">
        <f t="shared" ref="D114" si="8">D115+D116+D117+D118+D119</f>
        <v>5000</v>
      </c>
      <c r="E114" s="74">
        <f>E115+E116+E117+E118+E119</f>
        <v>0</v>
      </c>
      <c r="F114" s="74">
        <f>F115+F116+F117+F118+F119</f>
        <v>0</v>
      </c>
      <c r="G114" s="74">
        <f>G115+G116+G117+G118+G119</f>
        <v>0</v>
      </c>
      <c r="H114" s="74">
        <f>G114/D114*100</f>
        <v>0</v>
      </c>
      <c r="I114" s="74">
        <f>I115+I116+I117+I118+I119</f>
        <v>0</v>
      </c>
      <c r="J114" s="74">
        <f>I114/D114*100</f>
        <v>0</v>
      </c>
      <c r="K114" s="74"/>
      <c r="L114" s="74"/>
      <c r="M114" s="171"/>
    </row>
    <row r="115" spans="1:13" ht="25.5" x14ac:dyDescent="0.2">
      <c r="A115" s="167"/>
      <c r="B115" s="195"/>
      <c r="C115" s="13" t="s">
        <v>14</v>
      </c>
      <c r="D115" s="51">
        <f>D108</f>
        <v>0</v>
      </c>
      <c r="E115" s="54"/>
      <c r="F115" s="70"/>
      <c r="G115" s="54"/>
      <c r="H115" s="70"/>
      <c r="I115" s="54"/>
      <c r="J115" s="70"/>
      <c r="K115" s="54"/>
      <c r="L115" s="70"/>
      <c r="M115" s="171"/>
    </row>
    <row r="116" spans="1:13" ht="38.25" x14ac:dyDescent="0.2">
      <c r="A116" s="167"/>
      <c r="B116" s="195"/>
      <c r="C116" s="14" t="s">
        <v>15</v>
      </c>
      <c r="D116" s="51">
        <f>D94+D109</f>
        <v>4450</v>
      </c>
      <c r="E116" s="52">
        <f>E109</f>
        <v>0</v>
      </c>
      <c r="F116" s="52">
        <f>E116/D116*100</f>
        <v>0</v>
      </c>
      <c r="G116" s="52">
        <f>E116+0</f>
        <v>0</v>
      </c>
      <c r="H116" s="52">
        <f>G116/D116*100</f>
        <v>0</v>
      </c>
      <c r="I116" s="52">
        <f>G116+0</f>
        <v>0</v>
      </c>
      <c r="J116" s="52">
        <f>I116/D116*100</f>
        <v>0</v>
      </c>
      <c r="K116" s="52"/>
      <c r="L116" s="52"/>
      <c r="M116" s="171"/>
    </row>
    <row r="117" spans="1:13" ht="13.5" customHeight="1" x14ac:dyDescent="0.2">
      <c r="A117" s="167"/>
      <c r="B117" s="195"/>
      <c r="C117" s="15" t="s">
        <v>68</v>
      </c>
      <c r="D117" s="51">
        <f>D95+D110</f>
        <v>0</v>
      </c>
      <c r="E117" s="55"/>
      <c r="F117" s="56"/>
      <c r="G117" s="55"/>
      <c r="H117" s="56"/>
      <c r="I117" s="55"/>
      <c r="J117" s="56"/>
      <c r="K117" s="55"/>
      <c r="L117" s="56"/>
      <c r="M117" s="171"/>
    </row>
    <row r="118" spans="1:13" x14ac:dyDescent="0.2">
      <c r="A118" s="167"/>
      <c r="B118" s="195"/>
      <c r="C118" s="13" t="s">
        <v>69</v>
      </c>
      <c r="D118" s="51">
        <f>D96+D111</f>
        <v>550</v>
      </c>
      <c r="E118" s="52">
        <f>E111</f>
        <v>0</v>
      </c>
      <c r="F118" s="52">
        <f>E118/D118*100</f>
        <v>0</v>
      </c>
      <c r="G118" s="52">
        <f>G111</f>
        <v>0</v>
      </c>
      <c r="H118" s="52">
        <f>G118/D118*100</f>
        <v>0</v>
      </c>
      <c r="I118" s="52">
        <f>I111</f>
        <v>0</v>
      </c>
      <c r="J118" s="52">
        <f>I118/D118*100</f>
        <v>0</v>
      </c>
      <c r="K118" s="52"/>
      <c r="L118" s="52"/>
      <c r="M118" s="171"/>
    </row>
    <row r="119" spans="1:13" ht="25.5" x14ac:dyDescent="0.2">
      <c r="A119" s="169"/>
      <c r="B119" s="196"/>
      <c r="C119" s="14" t="s">
        <v>70</v>
      </c>
      <c r="D119" s="51">
        <f>D112</f>
        <v>0</v>
      </c>
      <c r="E119" s="57"/>
      <c r="F119" s="59"/>
      <c r="G119" s="57"/>
      <c r="H119" s="59"/>
      <c r="I119" s="57"/>
      <c r="J119" s="59"/>
      <c r="K119" s="57"/>
      <c r="L119" s="59"/>
      <c r="M119" s="197"/>
    </row>
    <row r="120" spans="1:13" x14ac:dyDescent="0.2">
      <c r="A120" s="165" t="s">
        <v>72</v>
      </c>
      <c r="B120" s="166"/>
      <c r="C120" s="16" t="s">
        <v>71</v>
      </c>
      <c r="D120" s="53">
        <f>D121+D122+D123+D124+D125</f>
        <v>0</v>
      </c>
      <c r="E120" s="51"/>
      <c r="F120" s="52"/>
      <c r="G120" s="51"/>
      <c r="H120" s="52"/>
      <c r="I120" s="51"/>
      <c r="J120" s="52"/>
      <c r="K120" s="51"/>
      <c r="L120" s="52"/>
      <c r="M120" s="204"/>
    </row>
    <row r="121" spans="1:13" ht="24.75" customHeight="1" x14ac:dyDescent="0.2">
      <c r="A121" s="167"/>
      <c r="B121" s="168"/>
      <c r="C121" s="13" t="s">
        <v>14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205"/>
    </row>
    <row r="122" spans="1:13" ht="38.25" customHeight="1" x14ac:dyDescent="0.2">
      <c r="A122" s="167"/>
      <c r="B122" s="168"/>
      <c r="C122" s="14" t="s">
        <v>15</v>
      </c>
      <c r="D122" s="51">
        <v>0</v>
      </c>
      <c r="E122" s="57"/>
      <c r="F122" s="58"/>
      <c r="G122" s="57"/>
      <c r="H122" s="59"/>
      <c r="I122" s="57"/>
      <c r="J122" s="59"/>
      <c r="K122" s="57"/>
      <c r="L122" s="59"/>
      <c r="M122" s="205"/>
    </row>
    <row r="123" spans="1:13" ht="13.5" customHeight="1" x14ac:dyDescent="0.2">
      <c r="A123" s="167"/>
      <c r="B123" s="168"/>
      <c r="C123" s="15" t="s">
        <v>68</v>
      </c>
      <c r="D123" s="51">
        <v>0</v>
      </c>
      <c r="E123" s="60"/>
      <c r="F123" s="60"/>
      <c r="G123" s="60"/>
      <c r="H123" s="60"/>
      <c r="I123" s="60"/>
      <c r="J123" s="60"/>
      <c r="K123" s="60"/>
      <c r="L123" s="60"/>
      <c r="M123" s="205"/>
    </row>
    <row r="124" spans="1:13" x14ac:dyDescent="0.2">
      <c r="A124" s="167"/>
      <c r="B124" s="168"/>
      <c r="C124" s="13" t="s">
        <v>69</v>
      </c>
      <c r="D124" s="51">
        <v>0</v>
      </c>
      <c r="E124" s="61"/>
      <c r="F124" s="62"/>
      <c r="G124" s="61"/>
      <c r="H124" s="62"/>
      <c r="I124" s="61"/>
      <c r="J124" s="62"/>
      <c r="K124" s="61"/>
      <c r="L124" s="62"/>
      <c r="M124" s="205"/>
    </row>
    <row r="125" spans="1:13" ht="25.5" customHeight="1" x14ac:dyDescent="0.2">
      <c r="A125" s="169"/>
      <c r="B125" s="170"/>
      <c r="C125" s="14" t="s">
        <v>70</v>
      </c>
      <c r="D125" s="51">
        <v>0</v>
      </c>
      <c r="E125" s="63"/>
      <c r="F125" s="64"/>
      <c r="G125" s="15"/>
      <c r="H125" s="56"/>
      <c r="I125" s="63"/>
      <c r="J125" s="56"/>
      <c r="K125" s="63"/>
      <c r="L125" s="56"/>
      <c r="M125" s="206"/>
    </row>
    <row r="126" spans="1:13" x14ac:dyDescent="0.2">
      <c r="A126" s="178" t="s">
        <v>73</v>
      </c>
      <c r="B126" s="179"/>
      <c r="C126" s="16" t="s">
        <v>71</v>
      </c>
      <c r="D126" s="68">
        <f t="shared" ref="D126:I126" si="9">SUM(D127:D131)</f>
        <v>17354.2</v>
      </c>
      <c r="E126" s="69">
        <f t="shared" si="9"/>
        <v>4593.3467600000004</v>
      </c>
      <c r="F126" s="69">
        <f t="shared" si="9"/>
        <v>35.595749910881729</v>
      </c>
      <c r="G126" s="69">
        <f t="shared" si="9"/>
        <v>6534.545329999999</v>
      </c>
      <c r="H126" s="69">
        <f>G126/D126*100</f>
        <v>37.65397039333417</v>
      </c>
      <c r="I126" s="69">
        <f t="shared" si="9"/>
        <v>8546.6152699999984</v>
      </c>
      <c r="J126" s="69">
        <f>I126/D126*100</f>
        <v>49.248108642288315</v>
      </c>
      <c r="K126" s="69"/>
      <c r="L126" s="69"/>
      <c r="M126" s="182"/>
    </row>
    <row r="127" spans="1:13" ht="25.5" x14ac:dyDescent="0.2">
      <c r="A127" s="180"/>
      <c r="B127" s="181"/>
      <c r="C127" s="13" t="s">
        <v>14</v>
      </c>
      <c r="D127" s="51">
        <f>D40+D61+D94+D115</f>
        <v>0</v>
      </c>
      <c r="E127" s="55"/>
      <c r="F127" s="56"/>
      <c r="G127" s="55"/>
      <c r="H127" s="56"/>
      <c r="I127" s="55"/>
      <c r="J127" s="56"/>
      <c r="K127" s="55"/>
      <c r="L127" s="56"/>
      <c r="M127" s="182"/>
    </row>
    <row r="128" spans="1:13" ht="38.25" x14ac:dyDescent="0.2">
      <c r="A128" s="180"/>
      <c r="B128" s="181"/>
      <c r="C128" s="14" t="s">
        <v>15</v>
      </c>
      <c r="D128" s="51">
        <f>D41+D62+D95+D116</f>
        <v>4450</v>
      </c>
      <c r="E128" s="135"/>
      <c r="F128" s="62"/>
      <c r="G128" s="135">
        <f>E128+0</f>
        <v>0</v>
      </c>
      <c r="H128" s="62">
        <f>G128/D128*100</f>
        <v>0</v>
      </c>
      <c r="I128" s="135">
        <f>G128+0</f>
        <v>0</v>
      </c>
      <c r="J128" s="62">
        <f>I128/D128*100</f>
        <v>0</v>
      </c>
      <c r="K128" s="135"/>
      <c r="L128" s="62"/>
      <c r="M128" s="182"/>
    </row>
    <row r="129" spans="1:32" x14ac:dyDescent="0.2">
      <c r="A129" s="180"/>
      <c r="B129" s="181"/>
      <c r="C129" s="15" t="s">
        <v>68</v>
      </c>
      <c r="D129" s="51">
        <f>D42+D63+D96+D117</f>
        <v>0</v>
      </c>
      <c r="E129" s="63"/>
      <c r="F129" s="56"/>
      <c r="G129" s="63"/>
      <c r="H129" s="56"/>
      <c r="I129" s="63"/>
      <c r="J129" s="56"/>
      <c r="K129" s="63"/>
      <c r="L129" s="56"/>
      <c r="M129" s="182"/>
    </row>
    <row r="130" spans="1:32" x14ac:dyDescent="0.2">
      <c r="A130" s="180"/>
      <c r="B130" s="181"/>
      <c r="C130" s="13" t="s">
        <v>69</v>
      </c>
      <c r="D130" s="51">
        <f>D43+D64+D97+D118</f>
        <v>12904.2</v>
      </c>
      <c r="E130" s="52">
        <f>E43+E64+E97+E111</f>
        <v>4593.3467600000004</v>
      </c>
      <c r="F130" s="52">
        <f>E130/D130*100</f>
        <v>35.595749910881729</v>
      </c>
      <c r="G130" s="52">
        <f>G43+G64+G97+G111</f>
        <v>6534.545329999999</v>
      </c>
      <c r="H130" s="52">
        <f>G130/D130*100</f>
        <v>50.638903070318179</v>
      </c>
      <c r="I130" s="52">
        <f>I43+I64+I97+I111</f>
        <v>8546.6152699999984</v>
      </c>
      <c r="J130" s="52">
        <f>I130/D130*100</f>
        <v>66.231267881774912</v>
      </c>
      <c r="K130" s="52"/>
      <c r="L130" s="52"/>
      <c r="M130" s="182"/>
    </row>
    <row r="131" spans="1:32" ht="24.75" customHeight="1" x14ac:dyDescent="0.2">
      <c r="A131" s="180"/>
      <c r="B131" s="181"/>
      <c r="C131" s="14" t="s">
        <v>70</v>
      </c>
      <c r="D131" s="51">
        <f>D44+D65+D98+D119</f>
        <v>0</v>
      </c>
      <c r="E131" s="57"/>
      <c r="F131" s="59"/>
      <c r="G131" s="57"/>
      <c r="H131" s="59"/>
      <c r="I131" s="57"/>
      <c r="J131" s="59"/>
      <c r="K131" s="57"/>
      <c r="L131" s="59"/>
      <c r="M131" s="183"/>
    </row>
    <row r="132" spans="1:32" x14ac:dyDescent="0.2">
      <c r="A132" s="164" t="s">
        <v>9</v>
      </c>
      <c r="B132" s="164"/>
      <c r="C132" s="101"/>
      <c r="D132" s="102"/>
      <c r="E132" s="101"/>
      <c r="F132" s="101"/>
      <c r="G132" s="103"/>
      <c r="H132" s="101"/>
      <c r="I132" s="101"/>
      <c r="J132" s="101"/>
      <c r="K132" s="101"/>
      <c r="L132" s="101"/>
      <c r="M132" s="101"/>
    </row>
    <row r="133" spans="1:32" x14ac:dyDescent="0.2">
      <c r="A133" s="165" t="s">
        <v>74</v>
      </c>
      <c r="B133" s="166"/>
      <c r="C133" s="16" t="s">
        <v>71</v>
      </c>
      <c r="D133" s="73">
        <f>D134+D135+D136+D137+D138</f>
        <v>0</v>
      </c>
      <c r="E133" s="74"/>
      <c r="F133" s="74"/>
      <c r="G133" s="74"/>
      <c r="H133" s="74"/>
      <c r="I133" s="74"/>
      <c r="J133" s="74"/>
      <c r="K133" s="74"/>
      <c r="L133" s="74"/>
      <c r="M133" s="171"/>
    </row>
    <row r="134" spans="1:32" ht="25.5" x14ac:dyDescent="0.2">
      <c r="A134" s="167"/>
      <c r="B134" s="168"/>
      <c r="C134" s="13" t="s">
        <v>14</v>
      </c>
      <c r="D134" s="51">
        <v>0</v>
      </c>
      <c r="E134" s="54"/>
      <c r="F134" s="70"/>
      <c r="G134" s="54"/>
      <c r="H134" s="70"/>
      <c r="I134" s="54"/>
      <c r="J134" s="70"/>
      <c r="K134" s="54"/>
      <c r="L134" s="70"/>
      <c r="M134" s="171"/>
    </row>
    <row r="135" spans="1:32" ht="38.25" x14ac:dyDescent="0.2">
      <c r="A135" s="167"/>
      <c r="B135" s="168"/>
      <c r="C135" s="14" t="s">
        <v>15</v>
      </c>
      <c r="D135" s="51">
        <v>0</v>
      </c>
      <c r="E135" s="52"/>
      <c r="F135" s="52"/>
      <c r="G135" s="52"/>
      <c r="H135" s="52"/>
      <c r="I135" s="52"/>
      <c r="J135" s="52"/>
      <c r="K135" s="52"/>
      <c r="L135" s="52"/>
      <c r="M135" s="171"/>
    </row>
    <row r="136" spans="1:32" ht="12.75" customHeight="1" x14ac:dyDescent="0.2">
      <c r="A136" s="167"/>
      <c r="B136" s="168"/>
      <c r="C136" s="15" t="s">
        <v>68</v>
      </c>
      <c r="D136" s="51">
        <v>0</v>
      </c>
      <c r="E136" s="55"/>
      <c r="F136" s="56"/>
      <c r="G136" s="55"/>
      <c r="H136" s="56"/>
      <c r="I136" s="55"/>
      <c r="J136" s="56"/>
      <c r="K136" s="55"/>
      <c r="L136" s="56"/>
      <c r="M136" s="171"/>
    </row>
    <row r="137" spans="1:32" ht="12.75" customHeight="1" x14ac:dyDescent="0.2">
      <c r="A137" s="167"/>
      <c r="B137" s="168"/>
      <c r="C137" s="13" t="s">
        <v>69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71"/>
    </row>
    <row r="138" spans="1:32" ht="25.5" x14ac:dyDescent="0.2">
      <c r="A138" s="169"/>
      <c r="B138" s="170"/>
      <c r="C138" s="14" t="s">
        <v>70</v>
      </c>
      <c r="D138" s="53">
        <v>0</v>
      </c>
      <c r="E138" s="57"/>
      <c r="F138" s="59"/>
      <c r="G138" s="57"/>
      <c r="H138" s="59"/>
      <c r="I138" s="57"/>
      <c r="J138" s="59"/>
      <c r="K138" s="57"/>
      <c r="L138" s="59"/>
      <c r="M138" s="171"/>
    </row>
    <row r="139" spans="1:32" x14ac:dyDescent="0.2">
      <c r="A139" s="165" t="s">
        <v>75</v>
      </c>
      <c r="B139" s="166"/>
      <c r="C139" s="16" t="s">
        <v>71</v>
      </c>
      <c r="D139" s="68">
        <f t="shared" ref="D139" si="10">D140+D141+D142+D143+D144</f>
        <v>0</v>
      </c>
      <c r="E139" s="69"/>
      <c r="F139" s="69"/>
      <c r="G139" s="69"/>
      <c r="H139" s="69"/>
      <c r="I139" s="69"/>
      <c r="J139" s="69"/>
      <c r="K139" s="69"/>
      <c r="L139" s="69"/>
      <c r="M139" s="171"/>
    </row>
    <row r="140" spans="1:32" ht="25.5" x14ac:dyDescent="0.2">
      <c r="A140" s="167"/>
      <c r="B140" s="168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71"/>
    </row>
    <row r="141" spans="1:32" ht="38.25" x14ac:dyDescent="0.2">
      <c r="A141" s="167"/>
      <c r="B141" s="168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71"/>
    </row>
    <row r="142" spans="1:32" ht="13.5" customHeight="1" x14ac:dyDescent="0.2">
      <c r="A142" s="167"/>
      <c r="B142" s="168"/>
      <c r="C142" s="15" t="s">
        <v>68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71"/>
    </row>
    <row r="143" spans="1:32" s="23" customFormat="1" ht="12.75" customHeight="1" x14ac:dyDescent="0.2">
      <c r="A143" s="167"/>
      <c r="B143" s="168"/>
      <c r="C143" s="13" t="s">
        <v>69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71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ht="25.5" x14ac:dyDescent="0.2">
      <c r="A144" s="169"/>
      <c r="B144" s="170"/>
      <c r="C144" s="14" t="s">
        <v>70</v>
      </c>
      <c r="D144" s="51">
        <v>0</v>
      </c>
      <c r="E144" s="57"/>
      <c r="F144" s="59"/>
      <c r="G144" s="57"/>
      <c r="H144" s="59"/>
      <c r="I144" s="57"/>
      <c r="J144" s="59"/>
      <c r="K144" s="57"/>
      <c r="L144" s="59"/>
      <c r="M144" s="171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ht="12.75" customHeight="1" x14ac:dyDescent="0.2">
      <c r="A145" s="172" t="s">
        <v>76</v>
      </c>
      <c r="B145" s="173"/>
      <c r="C145" s="16" t="s">
        <v>71</v>
      </c>
      <c r="D145" s="68">
        <f>D146+D147+D148+D149+D150</f>
        <v>0</v>
      </c>
      <c r="E145" s="69"/>
      <c r="F145" s="69"/>
      <c r="G145" s="69"/>
      <c r="H145" s="69"/>
      <c r="I145" s="69"/>
      <c r="J145" s="69"/>
      <c r="K145" s="69"/>
      <c r="L145" s="69"/>
      <c r="M145" s="171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25.5" customHeight="1" x14ac:dyDescent="0.2">
      <c r="A146" s="174"/>
      <c r="B146" s="175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71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ht="38.25" x14ac:dyDescent="0.2">
      <c r="A147" s="174"/>
      <c r="B147" s="175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71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x14ac:dyDescent="0.2">
      <c r="A148" s="174"/>
      <c r="B148" s="175"/>
      <c r="C148" s="15" t="s">
        <v>68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71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s="23" customFormat="1" x14ac:dyDescent="0.2">
      <c r="A149" s="174"/>
      <c r="B149" s="175"/>
      <c r="C149" s="13" t="s">
        <v>69</v>
      </c>
      <c r="D149" s="51">
        <v>0</v>
      </c>
      <c r="E149" s="52"/>
      <c r="F149" s="52"/>
      <c r="G149" s="52"/>
      <c r="H149" s="52"/>
      <c r="I149" s="52"/>
      <c r="J149" s="52"/>
      <c r="K149" s="52"/>
      <c r="L149" s="52"/>
      <c r="M149" s="171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s="23" customFormat="1" ht="25.5" customHeight="1" x14ac:dyDescent="0.2">
      <c r="A150" s="176"/>
      <c r="B150" s="177"/>
      <c r="C150" s="15" t="s">
        <v>70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71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s="23" customFormat="1" x14ac:dyDescent="0.2">
      <c r="A151" s="178" t="s">
        <v>77</v>
      </c>
      <c r="B151" s="179"/>
      <c r="C151" s="16" t="s">
        <v>71</v>
      </c>
      <c r="D151" s="68">
        <f>SUM(D152:D156)</f>
        <v>17354.2</v>
      </c>
      <c r="E151" s="69">
        <f>SUM(E152:E156)</f>
        <v>4593.3467600000004</v>
      </c>
      <c r="F151" s="69">
        <f>SUM(F152:F156)</f>
        <v>35.595749910881729</v>
      </c>
      <c r="G151" s="69">
        <f>SUM(G152:G156)</f>
        <v>6534.545329999999</v>
      </c>
      <c r="H151" s="69">
        <f>G151/D151*100</f>
        <v>37.65397039333417</v>
      </c>
      <c r="I151" s="69">
        <f>SUM(I152:I156)</f>
        <v>8546.6152699999984</v>
      </c>
      <c r="J151" s="69">
        <f>I151/D151*100</f>
        <v>49.248108642288315</v>
      </c>
      <c r="K151" s="69"/>
      <c r="L151" s="69"/>
      <c r="M151" s="182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s="23" customFormat="1" ht="25.5" x14ac:dyDescent="0.2">
      <c r="A152" s="180"/>
      <c r="B152" s="181"/>
      <c r="C152" s="13" t="s">
        <v>14</v>
      </c>
      <c r="D152" s="51">
        <f>D159+D165</f>
        <v>0</v>
      </c>
      <c r="E152" s="55"/>
      <c r="F152" s="56"/>
      <c r="G152" s="55"/>
      <c r="H152" s="56"/>
      <c r="I152" s="55"/>
      <c r="J152" s="56"/>
      <c r="K152" s="55"/>
      <c r="L152" s="56"/>
      <c r="M152" s="18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38.25" x14ac:dyDescent="0.2">
      <c r="A153" s="180"/>
      <c r="B153" s="181"/>
      <c r="C153" s="14" t="s">
        <v>15</v>
      </c>
      <c r="D153" s="51">
        <f>D160+D166</f>
        <v>4450</v>
      </c>
      <c r="E153" s="135"/>
      <c r="F153" s="62"/>
      <c r="G153" s="135">
        <f>G160+G166</f>
        <v>0</v>
      </c>
      <c r="H153" s="62">
        <f>G153/D153*100</f>
        <v>0</v>
      </c>
      <c r="I153" s="135">
        <f>I160+I166</f>
        <v>0</v>
      </c>
      <c r="J153" s="62">
        <f>I153/D153*100</f>
        <v>0</v>
      </c>
      <c r="K153" s="135"/>
      <c r="L153" s="62"/>
      <c r="M153" s="182"/>
    </row>
    <row r="154" spans="1:32" x14ac:dyDescent="0.2">
      <c r="A154" s="180"/>
      <c r="B154" s="181"/>
      <c r="C154" s="15" t="s">
        <v>68</v>
      </c>
      <c r="D154" s="51">
        <f t="shared" ref="D154:D156" si="11">D161+D167</f>
        <v>0</v>
      </c>
      <c r="E154" s="63"/>
      <c r="F154" s="56"/>
      <c r="G154" s="63"/>
      <c r="H154" s="56"/>
      <c r="I154" s="63"/>
      <c r="J154" s="56"/>
      <c r="K154" s="63"/>
      <c r="L154" s="56"/>
      <c r="M154" s="182"/>
    </row>
    <row r="155" spans="1:32" x14ac:dyDescent="0.2">
      <c r="A155" s="180"/>
      <c r="B155" s="181"/>
      <c r="C155" s="13" t="s">
        <v>69</v>
      </c>
      <c r="D155" s="51">
        <f t="shared" si="11"/>
        <v>12904.2</v>
      </c>
      <c r="E155" s="52">
        <f>E158+E164</f>
        <v>4593.3467600000004</v>
      </c>
      <c r="F155" s="52">
        <f>E155/D155*100</f>
        <v>35.595749910881729</v>
      </c>
      <c r="G155" s="52">
        <f>G158+G164</f>
        <v>6534.545329999999</v>
      </c>
      <c r="H155" s="52">
        <f>G155/D155*100</f>
        <v>50.638903070318179</v>
      </c>
      <c r="I155" s="52">
        <f>I158+I164</f>
        <v>8546.6152699999984</v>
      </c>
      <c r="J155" s="52">
        <f>I155/D155*100</f>
        <v>66.231267881774912</v>
      </c>
      <c r="K155" s="52"/>
      <c r="L155" s="52"/>
      <c r="M155" s="182"/>
    </row>
    <row r="156" spans="1:32" ht="25.5" x14ac:dyDescent="0.2">
      <c r="A156" s="180"/>
      <c r="B156" s="181"/>
      <c r="C156" s="14" t="s">
        <v>70</v>
      </c>
      <c r="D156" s="51">
        <f t="shared" si="11"/>
        <v>0</v>
      </c>
      <c r="E156" s="57"/>
      <c r="F156" s="59"/>
      <c r="G156" s="57"/>
      <c r="H156" s="59"/>
      <c r="I156" s="57"/>
      <c r="J156" s="59"/>
      <c r="K156" s="57"/>
      <c r="L156" s="59"/>
      <c r="M156" s="183"/>
    </row>
    <row r="157" spans="1:32" x14ac:dyDescent="0.2">
      <c r="A157" s="164" t="s">
        <v>9</v>
      </c>
      <c r="B157" s="164"/>
      <c r="C157" s="101"/>
      <c r="D157" s="102"/>
      <c r="E157" s="101"/>
      <c r="F157" s="101"/>
      <c r="G157" s="103"/>
      <c r="H157" s="101"/>
      <c r="I157" s="101"/>
      <c r="J157" s="101"/>
      <c r="K157" s="101"/>
      <c r="L157" s="101"/>
      <c r="M157" s="101"/>
    </row>
    <row r="158" spans="1:32" x14ac:dyDescent="0.2">
      <c r="A158" s="165" t="s">
        <v>78</v>
      </c>
      <c r="B158" s="166"/>
      <c r="C158" s="16" t="s">
        <v>71</v>
      </c>
      <c r="D158" s="73">
        <f t="shared" ref="D158:F158" si="12">D159+D160+D161+D162+D163</f>
        <v>11937.7</v>
      </c>
      <c r="E158" s="74">
        <f>E159+E160+E161+E162+E163</f>
        <v>2917.5095099999999</v>
      </c>
      <c r="F158" s="74">
        <f t="shared" si="12"/>
        <v>38.964027805601184</v>
      </c>
      <c r="G158" s="74">
        <f>G159+G160+G161+G162+G163</f>
        <v>4324.7068399999989</v>
      </c>
      <c r="H158" s="74">
        <f>G158/D158*100</f>
        <v>36.227303751979015</v>
      </c>
      <c r="I158" s="74">
        <f>I159+I160+I161+I162+I163</f>
        <v>4998.2616099999987</v>
      </c>
      <c r="J158" s="74">
        <f>I158/D158*100</f>
        <v>41.869552845187918</v>
      </c>
      <c r="K158" s="74"/>
      <c r="L158" s="74"/>
      <c r="M158" s="171"/>
    </row>
    <row r="159" spans="1:32" ht="25.5" x14ac:dyDescent="0.2">
      <c r="A159" s="167"/>
      <c r="B159" s="168"/>
      <c r="C159" s="13" t="s">
        <v>14</v>
      </c>
      <c r="D159" s="51">
        <v>0</v>
      </c>
      <c r="E159" s="54"/>
      <c r="F159" s="70"/>
      <c r="G159" s="54"/>
      <c r="H159" s="70"/>
      <c r="I159" s="54"/>
      <c r="J159" s="70"/>
      <c r="K159" s="54"/>
      <c r="L159" s="70"/>
      <c r="M159" s="171"/>
    </row>
    <row r="160" spans="1:32" ht="38.25" x14ac:dyDescent="0.2">
      <c r="A160" s="167"/>
      <c r="B160" s="168"/>
      <c r="C160" s="14" t="s">
        <v>15</v>
      </c>
      <c r="D160" s="51">
        <v>4450</v>
      </c>
      <c r="E160" s="52"/>
      <c r="F160" s="52"/>
      <c r="G160" s="52">
        <f>E160+0</f>
        <v>0</v>
      </c>
      <c r="H160" s="52">
        <f>G160/D160*100</f>
        <v>0</v>
      </c>
      <c r="I160" s="52">
        <f>G160+0</f>
        <v>0</v>
      </c>
      <c r="J160" s="52">
        <f>I160/D160*100</f>
        <v>0</v>
      </c>
      <c r="K160" s="52"/>
      <c r="L160" s="52"/>
      <c r="M160" s="171"/>
    </row>
    <row r="161" spans="1:32" x14ac:dyDescent="0.2">
      <c r="A161" s="167"/>
      <c r="B161" s="168"/>
      <c r="C161" s="15" t="s">
        <v>68</v>
      </c>
      <c r="D161" s="51">
        <v>0</v>
      </c>
      <c r="E161" s="55"/>
      <c r="F161" s="56"/>
      <c r="G161" s="55"/>
      <c r="H161" s="56"/>
      <c r="I161" s="55"/>
      <c r="J161" s="56"/>
      <c r="K161" s="55"/>
      <c r="L161" s="56"/>
      <c r="M161" s="171"/>
    </row>
    <row r="162" spans="1:32" ht="12.75" customHeight="1" x14ac:dyDescent="0.2">
      <c r="A162" s="167"/>
      <c r="B162" s="168"/>
      <c r="C162" s="13" t="s">
        <v>69</v>
      </c>
      <c r="D162" s="51">
        <v>7487.7</v>
      </c>
      <c r="E162" s="52">
        <v>2917.5095099999999</v>
      </c>
      <c r="F162" s="52">
        <f>E162/D162*100</f>
        <v>38.964027805601184</v>
      </c>
      <c r="G162" s="52">
        <f>E162+1407.31288-0.11555</f>
        <v>4324.7068399999989</v>
      </c>
      <c r="H162" s="52">
        <f>G162/D162*100</f>
        <v>57.757480134086556</v>
      </c>
      <c r="I162" s="52">
        <f>G162+673.55477</f>
        <v>4998.2616099999987</v>
      </c>
      <c r="J162" s="52">
        <f>I162/D162*100</f>
        <v>66.752962992641258</v>
      </c>
      <c r="K162" s="52"/>
      <c r="L162" s="52"/>
      <c r="M162" s="171"/>
    </row>
    <row r="163" spans="1:32" ht="25.5" x14ac:dyDescent="0.2">
      <c r="A163" s="169"/>
      <c r="B163" s="170"/>
      <c r="C163" s="14" t="s">
        <v>70</v>
      </c>
      <c r="D163" s="53">
        <v>0</v>
      </c>
      <c r="E163" s="57"/>
      <c r="F163" s="59"/>
      <c r="G163" s="57"/>
      <c r="H163" s="59"/>
      <c r="I163" s="57"/>
      <c r="J163" s="59"/>
      <c r="K163" s="57"/>
      <c r="L163" s="59"/>
      <c r="M163" s="171"/>
    </row>
    <row r="164" spans="1:32" x14ac:dyDescent="0.2">
      <c r="A164" s="165" t="s">
        <v>79</v>
      </c>
      <c r="B164" s="166"/>
      <c r="C164" s="16" t="s">
        <v>71</v>
      </c>
      <c r="D164" s="68">
        <f t="shared" ref="D164:J164" si="13">D165+D166+D167+D168+D169</f>
        <v>5416.5</v>
      </c>
      <c r="E164" s="69">
        <f t="shared" si="13"/>
        <v>1675.83725</v>
      </c>
      <c r="F164" s="69">
        <f t="shared" si="13"/>
        <v>30.93948583033324</v>
      </c>
      <c r="G164" s="69">
        <f t="shared" si="13"/>
        <v>2209.8384899999996</v>
      </c>
      <c r="H164" s="69">
        <f t="shared" si="13"/>
        <v>40.798273608418711</v>
      </c>
      <c r="I164" s="69">
        <f t="shared" si="13"/>
        <v>3548.3536599999998</v>
      </c>
      <c r="J164" s="69">
        <f t="shared" si="13"/>
        <v>65.51008326410043</v>
      </c>
      <c r="K164" s="69"/>
      <c r="L164" s="69"/>
      <c r="M164" s="171"/>
    </row>
    <row r="165" spans="1:32" ht="25.5" x14ac:dyDescent="0.2">
      <c r="A165" s="167"/>
      <c r="B165" s="168"/>
      <c r="C165" s="13" t="s">
        <v>14</v>
      </c>
      <c r="D165" s="51">
        <v>0</v>
      </c>
      <c r="E165" s="54"/>
      <c r="F165" s="70"/>
      <c r="G165" s="54"/>
      <c r="H165" s="70"/>
      <c r="I165" s="54"/>
      <c r="J165" s="70"/>
      <c r="K165" s="54"/>
      <c r="L165" s="70"/>
      <c r="M165" s="171"/>
    </row>
    <row r="166" spans="1:32" ht="38.25" x14ac:dyDescent="0.2">
      <c r="A166" s="167"/>
      <c r="B166" s="168"/>
      <c r="C166" s="14" t="s">
        <v>15</v>
      </c>
      <c r="D166" s="51">
        <v>0</v>
      </c>
      <c r="E166" s="52"/>
      <c r="F166" s="52"/>
      <c r="G166" s="52"/>
      <c r="H166" s="52"/>
      <c r="I166" s="52"/>
      <c r="J166" s="52"/>
      <c r="K166" s="52"/>
      <c r="L166" s="52"/>
      <c r="M166" s="171"/>
    </row>
    <row r="167" spans="1:32" x14ac:dyDescent="0.2">
      <c r="A167" s="167"/>
      <c r="B167" s="168"/>
      <c r="C167" s="15" t="s">
        <v>68</v>
      </c>
      <c r="D167" s="51">
        <v>0</v>
      </c>
      <c r="E167" s="55"/>
      <c r="F167" s="56"/>
      <c r="G167" s="55"/>
      <c r="H167" s="56"/>
      <c r="I167" s="55"/>
      <c r="J167" s="56"/>
      <c r="K167" s="55"/>
      <c r="L167" s="56"/>
      <c r="M167" s="171"/>
    </row>
    <row r="168" spans="1:32" x14ac:dyDescent="0.2">
      <c r="A168" s="167"/>
      <c r="B168" s="168"/>
      <c r="C168" s="13" t="s">
        <v>69</v>
      </c>
      <c r="D168" s="51">
        <v>5416.5</v>
      </c>
      <c r="E168" s="52">
        <v>1675.83725</v>
      </c>
      <c r="F168" s="52">
        <f>E168/D168*100</f>
        <v>30.93948583033324</v>
      </c>
      <c r="G168" s="52">
        <f>E168+600.25431-66.25307</f>
        <v>2209.8384899999996</v>
      </c>
      <c r="H168" s="52">
        <f>G168/D168*100</f>
        <v>40.798273608418711</v>
      </c>
      <c r="I168" s="52">
        <f>G168+1338.51517</f>
        <v>3548.3536599999998</v>
      </c>
      <c r="J168" s="52">
        <f>I168/D168*100</f>
        <v>65.51008326410043</v>
      </c>
      <c r="K168" s="52"/>
      <c r="L168" s="52"/>
      <c r="M168" s="171"/>
    </row>
    <row r="169" spans="1:32" s="23" customFormat="1" ht="24.75" customHeight="1" x14ac:dyDescent="0.2">
      <c r="A169" s="169"/>
      <c r="B169" s="170"/>
      <c r="C169" s="15" t="s">
        <v>70</v>
      </c>
      <c r="D169" s="51">
        <v>0</v>
      </c>
      <c r="E169" s="63"/>
      <c r="F169" s="64"/>
      <c r="G169" s="63"/>
      <c r="H169" s="64"/>
      <c r="I169" s="63"/>
      <c r="J169" s="64"/>
      <c r="K169" s="63"/>
      <c r="L169" s="64"/>
      <c r="M169" s="171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s="23" customFormat="1" ht="12.75" customHeight="1" x14ac:dyDescent="0.2">
      <c r="A170"/>
      <c r="B170"/>
      <c r="C170"/>
      <c r="D170" s="27"/>
      <c r="E170"/>
      <c r="F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s="23" customFormat="1" ht="18" customHeight="1" x14ac:dyDescent="0.25">
      <c r="A171" s="162" t="s">
        <v>19</v>
      </c>
      <c r="B171" s="163"/>
      <c r="C171" s="113" t="s">
        <v>23</v>
      </c>
      <c r="D171" s="113"/>
      <c r="E171" s="104"/>
      <c r="F171" s="1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s="23" customFormat="1" ht="15.75" x14ac:dyDescent="0.25">
      <c r="A172" s="136"/>
      <c r="B172" s="140"/>
      <c r="C172" s="106" t="s">
        <v>84</v>
      </c>
      <c r="D172" s="9"/>
      <c r="E172" s="104"/>
      <c r="F172" s="1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s="23" customFormat="1" ht="48.75" customHeight="1" x14ac:dyDescent="0.25">
      <c r="A173" s="278" t="s">
        <v>20</v>
      </c>
      <c r="B173" s="279"/>
      <c r="C173" s="113" t="s">
        <v>23</v>
      </c>
      <c r="D173" s="114"/>
      <c r="E173"/>
      <c r="F173" s="1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s="23" customFormat="1" ht="15" x14ac:dyDescent="0.2">
      <c r="A174" s="18"/>
      <c r="B174" s="18"/>
      <c r="C174" s="106" t="s">
        <v>84</v>
      </c>
      <c r="D174" s="35"/>
      <c r="E174" s="18"/>
      <c r="F174" s="1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s="23" customFormat="1" ht="15.75" x14ac:dyDescent="0.25">
      <c r="A175" s="5" t="s">
        <v>81</v>
      </c>
      <c r="B175" s="18"/>
      <c r="C175" s="18"/>
      <c r="D175" s="35"/>
      <c r="E175" s="18"/>
      <c r="F175" s="1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s="23" customFormat="1" ht="15.75" x14ac:dyDescent="0.25">
      <c r="A176" s="278" t="s">
        <v>80</v>
      </c>
      <c r="B176" s="278"/>
      <c r="C176" s="105" t="s">
        <v>24</v>
      </c>
      <c r="D176" s="108"/>
      <c r="E176" s="107"/>
      <c r="F176" s="1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s="23" customFormat="1" ht="17.25" customHeight="1" x14ac:dyDescent="0.25">
      <c r="A177" s="278"/>
      <c r="B177" s="278"/>
      <c r="C177" s="106" t="s">
        <v>84</v>
      </c>
      <c r="D177" s="29"/>
      <c r="E177" s="107"/>
      <c r="F177" s="1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s="23" customFormat="1" ht="15.75" x14ac:dyDescent="0.25">
      <c r="A178" s="5"/>
      <c r="B178" s="5"/>
      <c r="C178" s="5"/>
      <c r="D178" s="29"/>
      <c r="E178" s="107"/>
      <c r="F178" s="1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5.75" x14ac:dyDescent="0.25">
      <c r="A179" s="278" t="s">
        <v>82</v>
      </c>
      <c r="B179" s="278"/>
      <c r="C179" s="105" t="s">
        <v>83</v>
      </c>
      <c r="D179" s="108"/>
      <c r="E179" s="107"/>
    </row>
    <row r="180" spans="1:32" ht="20.25" customHeight="1" x14ac:dyDescent="0.25">
      <c r="A180" s="278"/>
      <c r="B180" s="278"/>
      <c r="C180" s="106" t="s">
        <v>84</v>
      </c>
      <c r="D180" s="29"/>
      <c r="E180" s="5"/>
    </row>
  </sheetData>
  <mergeCells count="90">
    <mergeCell ref="A37:M37"/>
    <mergeCell ref="A173:B173"/>
    <mergeCell ref="A176:B177"/>
    <mergeCell ref="A179:B180"/>
    <mergeCell ref="A157:B157"/>
    <mergeCell ref="A158:B163"/>
    <mergeCell ref="M158:M163"/>
    <mergeCell ref="A164:B169"/>
    <mergeCell ref="M164:M169"/>
    <mergeCell ref="A171:B171"/>
    <mergeCell ref="A139:B144"/>
    <mergeCell ref="M139:M144"/>
    <mergeCell ref="A145:B150"/>
    <mergeCell ref="M145:M150"/>
    <mergeCell ref="A151:B156"/>
    <mergeCell ref="M151:M156"/>
    <mergeCell ref="A133:B138"/>
    <mergeCell ref="M133:M138"/>
    <mergeCell ref="A106:M106"/>
    <mergeCell ref="A107:A112"/>
    <mergeCell ref="B107:B112"/>
    <mergeCell ref="M107:M112"/>
    <mergeCell ref="A113:M113"/>
    <mergeCell ref="A114:B119"/>
    <mergeCell ref="M114:M119"/>
    <mergeCell ref="A120:B125"/>
    <mergeCell ref="M120:M125"/>
    <mergeCell ref="A126:B131"/>
    <mergeCell ref="M126:M131"/>
    <mergeCell ref="A132:B132"/>
    <mergeCell ref="A105:M105"/>
    <mergeCell ref="A80:M80"/>
    <mergeCell ref="A81:M81"/>
    <mergeCell ref="A84:M84"/>
    <mergeCell ref="A85:M85"/>
    <mergeCell ref="A86:A91"/>
    <mergeCell ref="B86:B91"/>
    <mergeCell ref="M86:M91"/>
    <mergeCell ref="A92:M92"/>
    <mergeCell ref="A93:B98"/>
    <mergeCell ref="M93:M98"/>
    <mergeCell ref="A99:B104"/>
    <mergeCell ref="M99:M104"/>
    <mergeCell ref="A82:M82"/>
    <mergeCell ref="A83:M83"/>
    <mergeCell ref="A66:B71"/>
    <mergeCell ref="M66:M71"/>
    <mergeCell ref="A72:M72"/>
    <mergeCell ref="A73:M73"/>
    <mergeCell ref="A74:A79"/>
    <mergeCell ref="B74:B79"/>
    <mergeCell ref="M74:M79"/>
    <mergeCell ref="A60:B65"/>
    <mergeCell ref="M60:M65"/>
    <mergeCell ref="A38:M38"/>
    <mergeCell ref="A39:B44"/>
    <mergeCell ref="M39:M44"/>
    <mergeCell ref="A45:B50"/>
    <mergeCell ref="M45:M50"/>
    <mergeCell ref="A51:M51"/>
    <mergeCell ref="A52:M52"/>
    <mergeCell ref="A53:A58"/>
    <mergeCell ref="B53:B58"/>
    <mergeCell ref="M53:M58"/>
    <mergeCell ref="A59:M59"/>
    <mergeCell ref="A36:M36"/>
    <mergeCell ref="I15:J15"/>
    <mergeCell ref="K15:L15"/>
    <mergeCell ref="A18:M18"/>
    <mergeCell ref="A19:M19"/>
    <mergeCell ref="A20:M20"/>
    <mergeCell ref="A21:A26"/>
    <mergeCell ref="B21:B26"/>
    <mergeCell ref="M21:M26"/>
    <mergeCell ref="A27:M27"/>
    <mergeCell ref="A29:M29"/>
    <mergeCell ref="A30:A35"/>
    <mergeCell ref="B30:B35"/>
    <mergeCell ref="M30:M35"/>
    <mergeCell ref="A28:M2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5" manualBreakCount="5">
    <brk id="38" max="12" man="1"/>
    <brk id="71" max="12" man="1"/>
    <brk id="85" max="12" man="1"/>
    <brk id="113" max="12" man="1"/>
    <brk id="14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pane ySplit="2" topLeftCell="A3" activePane="bottomLeft" state="frozen"/>
      <selection pane="bottomLeft" activeCell="R39" sqref="R39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11.710937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64" t="s">
        <v>25</v>
      </c>
      <c r="B1" s="265"/>
      <c r="C1" s="266"/>
      <c r="D1" s="267" t="s">
        <v>26</v>
      </c>
      <c r="E1" s="268"/>
      <c r="F1" s="269" t="s">
        <v>27</v>
      </c>
      <c r="G1" s="270"/>
      <c r="H1" s="271" t="s">
        <v>28</v>
      </c>
      <c r="I1" s="272"/>
      <c r="J1" s="44" t="s">
        <v>90</v>
      </c>
      <c r="K1" s="273" t="s">
        <v>29</v>
      </c>
      <c r="L1" s="274"/>
      <c r="M1" s="275" t="s">
        <v>1</v>
      </c>
      <c r="N1" s="276"/>
      <c r="O1" s="277"/>
      <c r="P1" s="44" t="s">
        <v>2</v>
      </c>
      <c r="Q1" s="49" t="s">
        <v>3</v>
      </c>
      <c r="R1" s="246" t="s">
        <v>4</v>
      </c>
      <c r="S1" s="247"/>
      <c r="T1" s="247"/>
      <c r="U1" s="248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75"/>
      <c r="C3" s="75"/>
      <c r="D3" s="75"/>
      <c r="E3" s="94">
        <v>1800</v>
      </c>
      <c r="F3" s="94">
        <v>100800</v>
      </c>
      <c r="G3" s="75"/>
      <c r="H3" s="75"/>
      <c r="I3" s="75"/>
      <c r="J3" s="94">
        <v>411000</v>
      </c>
      <c r="K3" s="75"/>
      <c r="L3" s="75"/>
      <c r="M3" s="94">
        <v>82.15</v>
      </c>
      <c r="N3" s="95">
        <v>175000</v>
      </c>
      <c r="O3" s="94">
        <v>7000</v>
      </c>
      <c r="P3" s="75"/>
      <c r="Q3" s="75"/>
      <c r="R3" s="94">
        <v>5520.64</v>
      </c>
      <c r="S3" s="94">
        <v>127000</v>
      </c>
      <c r="T3" s="75"/>
      <c r="U3" s="94">
        <v>113380.15</v>
      </c>
      <c r="V3" s="75"/>
      <c r="W3" s="76"/>
    </row>
    <row r="4" spans="1:23" s="24" customFormat="1" x14ac:dyDescent="0.2">
      <c r="A4" s="75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94">
        <v>168.01</v>
      </c>
      <c r="N4" s="94">
        <v>25096.799999999999</v>
      </c>
      <c r="O4" s="94">
        <v>6000</v>
      </c>
      <c r="P4" s="75"/>
      <c r="Q4" s="75"/>
      <c r="R4" s="94">
        <v>40483.26</v>
      </c>
      <c r="S4" s="94">
        <v>40000</v>
      </c>
      <c r="T4" s="75"/>
      <c r="U4" s="94">
        <v>100841.36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389.83</v>
      </c>
      <c r="N5" s="75"/>
      <c r="O5" s="94">
        <v>7000</v>
      </c>
      <c r="P5" s="75"/>
      <c r="Q5" s="75"/>
      <c r="R5" s="94">
        <v>179.18</v>
      </c>
      <c r="S5" s="94">
        <v>210000</v>
      </c>
      <c r="T5" s="75"/>
      <c r="U5" s="94">
        <v>100841.36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5272.52</v>
      </c>
      <c r="N6" s="75"/>
      <c r="O6" s="94">
        <v>6000</v>
      </c>
      <c r="P6" s="78"/>
      <c r="Q6" s="75"/>
      <c r="R6" s="94">
        <v>2861.65</v>
      </c>
      <c r="S6" s="94">
        <v>21000</v>
      </c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4775.59</v>
      </c>
      <c r="N7" s="75"/>
      <c r="O7" s="94">
        <v>7000</v>
      </c>
      <c r="P7" s="78"/>
      <c r="Q7" s="75"/>
      <c r="R7" s="94">
        <v>56.2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222.91</v>
      </c>
      <c r="N8" s="75"/>
      <c r="O8" s="94">
        <v>7000</v>
      </c>
      <c r="P8" s="78"/>
      <c r="Q8" s="75"/>
      <c r="R8" s="94">
        <v>1334.75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201.9</v>
      </c>
      <c r="N9" s="75"/>
      <c r="O9" s="94">
        <v>6000</v>
      </c>
      <c r="P9" s="78"/>
      <c r="Q9" s="75"/>
      <c r="R9" s="94">
        <v>5520.64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3188.44</v>
      </c>
      <c r="N10" s="75"/>
      <c r="O10" s="75"/>
      <c r="P10" s="78"/>
      <c r="Q10" s="75"/>
      <c r="R10" s="94">
        <v>39274.480000000003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3083.62</v>
      </c>
      <c r="N11" s="75"/>
      <c r="O11" s="75"/>
      <c r="P11" s="78"/>
      <c r="Q11" s="75"/>
      <c r="R11" s="94">
        <v>7043.7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92014.27</v>
      </c>
      <c r="N12" s="75"/>
      <c r="O12" s="75"/>
      <c r="P12" s="78"/>
      <c r="Q12" s="75"/>
      <c r="R12" s="94">
        <v>1846.22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29926.720000000001</v>
      </c>
      <c r="N13" s="75"/>
      <c r="O13" s="75"/>
      <c r="P13" s="78"/>
      <c r="Q13" s="75"/>
      <c r="R13" s="94">
        <v>119.6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39911.57</v>
      </c>
      <c r="N14" s="75"/>
      <c r="O14" s="75"/>
      <c r="P14" s="78"/>
      <c r="Q14" s="75"/>
      <c r="R14" s="94">
        <v>49666.91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102838.38</v>
      </c>
      <c r="N15" s="75"/>
      <c r="O15" s="75"/>
      <c r="P15" s="78"/>
      <c r="Q15" s="75"/>
      <c r="R15" s="94">
        <v>6047.54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482.87</v>
      </c>
      <c r="N16" s="75"/>
      <c r="O16" s="75"/>
      <c r="P16" s="78"/>
      <c r="Q16" s="75"/>
      <c r="R16" s="75"/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533.11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5345.38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5901.6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259.98</v>
      </c>
      <c r="N20" s="75"/>
      <c r="O20" s="75"/>
      <c r="P20" s="78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603.23</v>
      </c>
      <c r="N21" s="75"/>
      <c r="O21" s="75"/>
      <c r="P21" s="78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80.03</v>
      </c>
      <c r="N22" s="75"/>
      <c r="O22" s="75"/>
      <c r="P22" s="78"/>
      <c r="Q22" s="75"/>
      <c r="R22" s="75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2.12</v>
      </c>
      <c r="N23" s="75"/>
      <c r="O23" s="75"/>
      <c r="P23" s="78"/>
      <c r="Q23" s="75"/>
      <c r="R23" s="75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16999.55</v>
      </c>
      <c r="N24" s="75"/>
      <c r="O24" s="75"/>
      <c r="P24" s="78"/>
      <c r="Q24" s="75"/>
      <c r="R24" s="75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25470.68</v>
      </c>
      <c r="N25" s="75"/>
      <c r="O25" s="75"/>
      <c r="P25" s="78"/>
      <c r="Q25" s="75"/>
      <c r="R25" s="75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33953.71</v>
      </c>
      <c r="N26" s="75"/>
      <c r="O26" s="75"/>
      <c r="P26" s="78"/>
      <c r="Q26" s="75"/>
      <c r="R26" s="75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150.66</v>
      </c>
      <c r="N27" s="75"/>
      <c r="O27" s="75"/>
      <c r="P27" s="78"/>
      <c r="Q27" s="75"/>
      <c r="R27" s="75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166.34</v>
      </c>
      <c r="N28" s="75"/>
      <c r="O28" s="75"/>
      <c r="P28" s="78"/>
      <c r="Q28" s="75"/>
      <c r="R28" s="75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434.04</v>
      </c>
      <c r="N29" s="75"/>
      <c r="O29" s="75"/>
      <c r="P29" s="78"/>
      <c r="Q29" s="75"/>
      <c r="R29" s="75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180.91</v>
      </c>
      <c r="N30" s="75"/>
      <c r="O30" s="75"/>
      <c r="P30" s="78"/>
      <c r="Q30" s="75"/>
      <c r="R30" s="75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5991.32</v>
      </c>
      <c r="N31" s="75"/>
      <c r="O31" s="75"/>
      <c r="P31" s="78"/>
      <c r="Q31" s="75"/>
      <c r="R31" s="75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6614.8</v>
      </c>
      <c r="N32" s="75"/>
      <c r="O32" s="75"/>
      <c r="P32" s="78"/>
      <c r="Q32" s="75"/>
      <c r="R32" s="75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88.132000000000005</v>
      </c>
      <c r="N33" s="75"/>
      <c r="O33" s="75"/>
      <c r="P33" s="78"/>
      <c r="Q33" s="75"/>
      <c r="R33" s="75"/>
      <c r="S33" s="75"/>
      <c r="T33" s="75"/>
      <c r="U33" s="75"/>
      <c r="V33" s="75"/>
      <c r="W33" s="76"/>
    </row>
    <row r="34" spans="1:23" s="24" customFormat="1" x14ac:dyDescent="0.2">
      <c r="A34" s="79">
        <f t="shared" ref="A34:V34" si="0">SUM(A3:A33)</f>
        <v>0</v>
      </c>
      <c r="B34" s="79">
        <f t="shared" si="0"/>
        <v>0</v>
      </c>
      <c r="C34" s="79">
        <f t="shared" si="0"/>
        <v>0</v>
      </c>
      <c r="D34" s="80">
        <f t="shared" si="0"/>
        <v>0</v>
      </c>
      <c r="E34" s="80">
        <f t="shared" si="0"/>
        <v>1800</v>
      </c>
      <c r="F34" s="81">
        <f t="shared" si="0"/>
        <v>100800</v>
      </c>
      <c r="G34" s="81">
        <f t="shared" si="0"/>
        <v>0</v>
      </c>
      <c r="H34" s="82">
        <f t="shared" si="0"/>
        <v>0</v>
      </c>
      <c r="I34" s="82">
        <f t="shared" si="0"/>
        <v>0</v>
      </c>
      <c r="J34" s="85">
        <f t="shared" si="0"/>
        <v>411000</v>
      </c>
      <c r="K34" s="83">
        <f t="shared" si="0"/>
        <v>0</v>
      </c>
      <c r="L34" s="83">
        <f t="shared" si="0"/>
        <v>0</v>
      </c>
      <c r="M34" s="84">
        <f t="shared" si="0"/>
        <v>385334.37199999992</v>
      </c>
      <c r="N34" s="84">
        <f t="shared" si="0"/>
        <v>200096.8</v>
      </c>
      <c r="O34" s="84">
        <f t="shared" si="0"/>
        <v>46000</v>
      </c>
      <c r="P34" s="85">
        <f t="shared" si="0"/>
        <v>0</v>
      </c>
      <c r="Q34" s="86">
        <f t="shared" si="0"/>
        <v>0</v>
      </c>
      <c r="R34" s="87">
        <f t="shared" si="0"/>
        <v>159954.77000000002</v>
      </c>
      <c r="S34" s="87">
        <f t="shared" si="0"/>
        <v>398000</v>
      </c>
      <c r="T34" s="87">
        <f t="shared" si="0"/>
        <v>0</v>
      </c>
      <c r="U34" s="87">
        <f t="shared" si="0"/>
        <v>315062.87</v>
      </c>
      <c r="V34" s="88">
        <f t="shared" si="0"/>
        <v>0</v>
      </c>
      <c r="W34" s="89">
        <f>SUM(A34:V34)</f>
        <v>2018048.8119999999</v>
      </c>
    </row>
    <row r="35" spans="1:23" x14ac:dyDescent="0.2">
      <c r="A35" s="249">
        <f>A34+B34+C34</f>
        <v>0</v>
      </c>
      <c r="B35" s="250"/>
      <c r="C35" s="251"/>
      <c r="D35" s="252">
        <f>D34+E34</f>
        <v>1800</v>
      </c>
      <c r="E35" s="253"/>
      <c r="F35" s="254">
        <f>F34+G34</f>
        <v>100800</v>
      </c>
      <c r="G35" s="255"/>
      <c r="H35" s="256">
        <f>H34+I34</f>
        <v>0</v>
      </c>
      <c r="I35" s="257"/>
      <c r="J35" s="110">
        <f>J34</f>
        <v>411000</v>
      </c>
      <c r="K35" s="258">
        <f>K34+L34</f>
        <v>0</v>
      </c>
      <c r="L35" s="259"/>
      <c r="M35" s="260">
        <f>M34+N34+O34</f>
        <v>631431.1719999999</v>
      </c>
      <c r="N35" s="260"/>
      <c r="O35" s="260"/>
      <c r="P35" s="90">
        <f>P34</f>
        <v>0</v>
      </c>
      <c r="Q35" s="91">
        <f>Q34</f>
        <v>0</v>
      </c>
      <c r="R35" s="261">
        <f>R34+S34+T34+U34</f>
        <v>873017.64</v>
      </c>
      <c r="S35" s="262"/>
      <c r="T35" s="262"/>
      <c r="U35" s="263"/>
      <c r="V35" s="92">
        <f>V34</f>
        <v>0</v>
      </c>
      <c r="W35" s="89">
        <f>A35+D35+F35+H35+K35+M35+P35+R35+V35+Q35+J35</f>
        <v>2018048.8119999999</v>
      </c>
    </row>
    <row r="36" spans="1:23" x14ac:dyDescent="0.2">
      <c r="A36" s="242">
        <f>A35+D35+F35+H35</f>
        <v>102600</v>
      </c>
      <c r="B36" s="243"/>
      <c r="C36" s="243"/>
      <c r="D36" s="243"/>
      <c r="E36" s="243"/>
      <c r="F36" s="243"/>
      <c r="G36" s="243"/>
      <c r="H36" s="243"/>
      <c r="I36" s="243"/>
      <c r="J36" s="93">
        <f>J35</f>
        <v>411000</v>
      </c>
      <c r="K36" s="242">
        <f>K35</f>
        <v>0</v>
      </c>
      <c r="L36" s="244"/>
      <c r="M36" s="242">
        <f>M35+P35+Q35+R35</f>
        <v>1504448.8119999999</v>
      </c>
      <c r="N36" s="245"/>
      <c r="O36" s="245"/>
      <c r="P36" s="245"/>
      <c r="Q36" s="245"/>
      <c r="R36" s="245"/>
      <c r="S36" s="245"/>
      <c r="T36" s="245"/>
      <c r="U36" s="244"/>
      <c r="V36" s="93">
        <f>V35</f>
        <v>0</v>
      </c>
      <c r="W36" s="89">
        <f>A36+J36+K36+M36+V36</f>
        <v>2018048.8119999999</v>
      </c>
    </row>
    <row r="38" spans="1:23" x14ac:dyDescent="0.2">
      <c r="C38" s="111" t="s">
        <v>91</v>
      </c>
      <c r="D38" s="97">
        <f>G34+I34</f>
        <v>0</v>
      </c>
      <c r="F38" s="97">
        <f>M35+P35</f>
        <v>631431.1719999999</v>
      </c>
      <c r="H38" s="97">
        <f>S34+U34</f>
        <v>713062.87</v>
      </c>
      <c r="P38" s="111" t="s">
        <v>91</v>
      </c>
      <c r="Q38" s="97">
        <f>D38+F38+H38</f>
        <v>1344494.0419999999</v>
      </c>
      <c r="R38" s="112">
        <f>Q38-Q48</f>
        <v>1338515.1719999998</v>
      </c>
      <c r="S38" s="111"/>
      <c r="T38" s="97"/>
      <c r="W38" s="97"/>
    </row>
    <row r="40" spans="1:23" x14ac:dyDescent="0.2">
      <c r="C40" s="111" t="s">
        <v>92</v>
      </c>
      <c r="D40" s="97">
        <f>A35+D35+F34+H34</f>
        <v>102600</v>
      </c>
      <c r="F40" s="97">
        <f>J35</f>
        <v>411000</v>
      </c>
      <c r="H40" s="97">
        <f>K35</f>
        <v>0</v>
      </c>
      <c r="J40" s="97">
        <f>Q35</f>
        <v>0</v>
      </c>
      <c r="L40" s="97">
        <f>R34+T34</f>
        <v>159954.77000000002</v>
      </c>
      <c r="N40" s="97">
        <f>V35</f>
        <v>0</v>
      </c>
      <c r="P40" s="111" t="s">
        <v>92</v>
      </c>
      <c r="Q40" s="97">
        <f>D40+F40+H40+J40+L40+N40</f>
        <v>673554.77</v>
      </c>
      <c r="R40" s="97"/>
      <c r="S40" s="112"/>
      <c r="T40" s="97"/>
    </row>
    <row r="42" spans="1:23" x14ac:dyDescent="0.2">
      <c r="C42" t="s">
        <v>93</v>
      </c>
      <c r="D42" s="97">
        <f>D38+D40</f>
        <v>102600</v>
      </c>
      <c r="P42" t="s">
        <v>13</v>
      </c>
      <c r="Q42" s="97">
        <f>Q38+Q40</f>
        <v>2018048.8119999999</v>
      </c>
      <c r="T42" s="97"/>
    </row>
    <row r="46" spans="1:23" x14ac:dyDescent="0.2">
      <c r="M46" t="s">
        <v>145</v>
      </c>
      <c r="Q46" t="s">
        <v>144</v>
      </c>
    </row>
    <row r="47" spans="1:23" x14ac:dyDescent="0.2">
      <c r="F47" s="97">
        <v>4593346.76</v>
      </c>
      <c r="I47" s="97">
        <v>6534545.3300000001</v>
      </c>
      <c r="M47">
        <v>61468</v>
      </c>
      <c r="N47" t="s">
        <v>141</v>
      </c>
      <c r="Q47" s="141">
        <v>4525.16</v>
      </c>
      <c r="R47" t="s">
        <v>150</v>
      </c>
    </row>
    <row r="48" spans="1:23" x14ac:dyDescent="0.2">
      <c r="M48">
        <v>259.91000000000003</v>
      </c>
      <c r="N48" t="s">
        <v>142</v>
      </c>
      <c r="Q48">
        <v>5978.87</v>
      </c>
      <c r="R48" t="s">
        <v>141</v>
      </c>
    </row>
    <row r="49" spans="6:14" x14ac:dyDescent="0.2">
      <c r="F49" s="97">
        <f>F47+W34</f>
        <v>6611395.5719999997</v>
      </c>
      <c r="M49">
        <v>115.55</v>
      </c>
      <c r="N49" t="s">
        <v>143</v>
      </c>
    </row>
    <row r="50" spans="6:14" x14ac:dyDescent="0.2">
      <c r="M50">
        <f>SUM(M47:M49)</f>
        <v>61843.460000000006</v>
      </c>
    </row>
    <row r="51" spans="6:14" x14ac:dyDescent="0.2">
      <c r="F51" s="97">
        <f>F49-I47</f>
        <v>76850.24199999962</v>
      </c>
    </row>
    <row r="53" spans="6:14" x14ac:dyDescent="0.2">
      <c r="F53" s="97">
        <f>F51-M50</f>
        <v>15006.781999999614</v>
      </c>
    </row>
  </sheetData>
  <mergeCells count="17">
    <mergeCell ref="F1:G1"/>
    <mergeCell ref="H1:I1"/>
    <mergeCell ref="K1:L1"/>
    <mergeCell ref="M1:O1"/>
    <mergeCell ref="A36:I36"/>
    <mergeCell ref="K36:L36"/>
    <mergeCell ref="M36:U36"/>
    <mergeCell ref="R1:U1"/>
    <mergeCell ref="A35:C35"/>
    <mergeCell ref="D35:E35"/>
    <mergeCell ref="F35:G35"/>
    <mergeCell ref="H35:I35"/>
    <mergeCell ref="K35:L35"/>
    <mergeCell ref="M35:O35"/>
    <mergeCell ref="R35:U35"/>
    <mergeCell ref="A1:C1"/>
    <mergeCell ref="D1:E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view="pageBreakPreview" topLeftCell="A106" zoomScale="110" zoomScaleNormal="100" zoomScaleSheetLayoutView="110" workbookViewId="0">
      <selection activeCell="K113" sqref="K113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161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2" t="s">
        <v>159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36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235" t="s">
        <v>7</v>
      </c>
      <c r="B14" s="235" t="s">
        <v>65</v>
      </c>
      <c r="C14" s="235" t="s">
        <v>8</v>
      </c>
      <c r="D14" s="236" t="s">
        <v>128</v>
      </c>
      <c r="E14" s="237"/>
      <c r="F14" s="238"/>
      <c r="G14" s="238"/>
      <c r="H14" s="238"/>
      <c r="I14" s="238"/>
      <c r="J14" s="238"/>
      <c r="K14" s="238"/>
      <c r="L14" s="238"/>
      <c r="M14" s="239" t="s">
        <v>67</v>
      </c>
    </row>
    <row r="15" spans="1:32" ht="16.5" customHeight="1" x14ac:dyDescent="0.2">
      <c r="A15" s="235"/>
      <c r="B15" s="235"/>
      <c r="C15" s="235"/>
      <c r="D15" s="236"/>
      <c r="E15" s="240" t="s">
        <v>117</v>
      </c>
      <c r="F15" s="241"/>
      <c r="G15" s="240" t="s">
        <v>118</v>
      </c>
      <c r="H15" s="241"/>
      <c r="I15" s="240" t="s">
        <v>119</v>
      </c>
      <c r="J15" s="241"/>
      <c r="K15" s="240" t="s">
        <v>120</v>
      </c>
      <c r="L15" s="241"/>
      <c r="M15" s="239"/>
    </row>
    <row r="16" spans="1:32" ht="63" customHeight="1" x14ac:dyDescent="0.2">
      <c r="A16" s="235"/>
      <c r="B16" s="235"/>
      <c r="C16" s="235"/>
      <c r="D16" s="236"/>
      <c r="E16" s="144" t="s">
        <v>10</v>
      </c>
      <c r="F16" s="144" t="s">
        <v>11</v>
      </c>
      <c r="G16" s="144" t="s">
        <v>10</v>
      </c>
      <c r="H16" s="144" t="s">
        <v>11</v>
      </c>
      <c r="I16" s="144" t="s">
        <v>10</v>
      </c>
      <c r="J16" s="144" t="s">
        <v>11</v>
      </c>
      <c r="K16" s="144" t="s">
        <v>10</v>
      </c>
      <c r="L16" s="144" t="s">
        <v>11</v>
      </c>
      <c r="M16" s="239"/>
    </row>
    <row r="17" spans="1:13" ht="12.75" customHeight="1" x14ac:dyDescent="0.2">
      <c r="A17" s="144">
        <v>1</v>
      </c>
      <c r="B17" s="144">
        <v>2</v>
      </c>
      <c r="C17" s="144">
        <v>3</v>
      </c>
      <c r="D17" s="145">
        <v>4</v>
      </c>
      <c r="E17" s="144">
        <v>5</v>
      </c>
      <c r="F17" s="144">
        <v>6</v>
      </c>
      <c r="G17" s="144">
        <v>7</v>
      </c>
      <c r="H17" s="144">
        <v>8</v>
      </c>
      <c r="I17" s="144">
        <v>9</v>
      </c>
      <c r="J17" s="144">
        <v>10</v>
      </c>
      <c r="K17" s="144">
        <v>11</v>
      </c>
      <c r="L17" s="144">
        <v>12</v>
      </c>
      <c r="M17" s="146">
        <v>13</v>
      </c>
    </row>
    <row r="18" spans="1:13" ht="16.5" customHeight="1" x14ac:dyDescent="0.2">
      <c r="A18" s="207" t="s">
        <v>21</v>
      </c>
      <c r="B18" s="208"/>
      <c r="C18" s="208"/>
      <c r="D18" s="208"/>
      <c r="E18" s="211"/>
      <c r="F18" s="211"/>
      <c r="G18" s="211"/>
      <c r="H18" s="211"/>
      <c r="I18" s="211"/>
      <c r="J18" s="211"/>
      <c r="K18" s="211"/>
      <c r="L18" s="211"/>
      <c r="M18" s="213"/>
    </row>
    <row r="19" spans="1:13" ht="16.5" customHeight="1" x14ac:dyDescent="0.2">
      <c r="A19" s="207" t="s">
        <v>32</v>
      </c>
      <c r="B19" s="208"/>
      <c r="C19" s="208"/>
      <c r="D19" s="208"/>
      <c r="E19" s="211"/>
      <c r="F19" s="211"/>
      <c r="G19" s="211"/>
      <c r="H19" s="211"/>
      <c r="I19" s="211"/>
      <c r="J19" s="211"/>
      <c r="K19" s="211"/>
      <c r="L19" s="211"/>
      <c r="M19" s="213"/>
    </row>
    <row r="20" spans="1:13" ht="16.5" customHeight="1" x14ac:dyDescent="0.2">
      <c r="A20" s="207" t="s">
        <v>31</v>
      </c>
      <c r="B20" s="208"/>
      <c r="C20" s="208"/>
      <c r="D20" s="208"/>
      <c r="E20" s="211"/>
      <c r="F20" s="211"/>
      <c r="G20" s="211"/>
      <c r="H20" s="211"/>
      <c r="I20" s="211"/>
      <c r="J20" s="211"/>
      <c r="K20" s="211"/>
      <c r="L20" s="211"/>
      <c r="M20" s="213"/>
    </row>
    <row r="21" spans="1:13" ht="12.75" customHeight="1" x14ac:dyDescent="0.2">
      <c r="A21" s="214" t="s">
        <v>12</v>
      </c>
      <c r="B21" s="226" t="s">
        <v>36</v>
      </c>
      <c r="C21" s="100" t="s">
        <v>71</v>
      </c>
      <c r="D21" s="51">
        <f t="shared" ref="D21" si="0">D22+D23+D24+D25+D26</f>
        <v>222.6</v>
      </c>
      <c r="E21" s="52">
        <f>E22+E23+E24+E25+E26</f>
        <v>38</v>
      </c>
      <c r="F21" s="52">
        <f>F22+F23+F24+F25+F26</f>
        <v>17.070979335130279</v>
      </c>
      <c r="G21" s="52">
        <f>G22+G23+G24+G25+G26</f>
        <v>74.384990000000002</v>
      </c>
      <c r="H21" s="52">
        <f>G21/D21*100</f>
        <v>33.416437556154541</v>
      </c>
      <c r="I21" s="52">
        <f>I22+I23+I24+I25+I26</f>
        <v>176.98498999999998</v>
      </c>
      <c r="J21" s="52">
        <f>I21/D21*100</f>
        <v>79.508081761006295</v>
      </c>
      <c r="K21" s="52">
        <f>K22+K23+K24+K25+K26</f>
        <v>200.49165999999997</v>
      </c>
      <c r="L21" s="52">
        <f>K21/D21*100</f>
        <v>90.068131176999088</v>
      </c>
      <c r="M21" s="197"/>
    </row>
    <row r="22" spans="1:13" ht="25.5" x14ac:dyDescent="0.2">
      <c r="A22" s="185"/>
      <c r="B22" s="22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217"/>
    </row>
    <row r="23" spans="1:13" ht="38.25" x14ac:dyDescent="0.2">
      <c r="A23" s="185"/>
      <c r="B23" s="22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217"/>
    </row>
    <row r="24" spans="1:13" ht="12.75" customHeight="1" x14ac:dyDescent="0.2">
      <c r="A24" s="185"/>
      <c r="B24" s="227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217"/>
    </row>
    <row r="25" spans="1:13" ht="12.75" customHeight="1" x14ac:dyDescent="0.2">
      <c r="A25" s="185"/>
      <c r="B25" s="227"/>
      <c r="C25" s="13" t="s">
        <v>69</v>
      </c>
      <c r="D25" s="51">
        <v>222.6</v>
      </c>
      <c r="E25" s="51">
        <v>38</v>
      </c>
      <c r="F25" s="51">
        <f>E25/D25*100</f>
        <v>17.070979335130279</v>
      </c>
      <c r="G25" s="51">
        <f>E25+36.38499</f>
        <v>74.384990000000002</v>
      </c>
      <c r="H25" s="51">
        <f>G25/D25*100</f>
        <v>33.416437556154541</v>
      </c>
      <c r="I25" s="51">
        <f>G25+102.6</f>
        <v>176.98498999999998</v>
      </c>
      <c r="J25" s="51">
        <f>I25/D25*100</f>
        <v>79.508081761006295</v>
      </c>
      <c r="K25" s="51">
        <f>I25+23.50667</f>
        <v>200.49165999999997</v>
      </c>
      <c r="L25" s="51">
        <f>K25/D25*100</f>
        <v>90.068131176999088</v>
      </c>
      <c r="M25" s="217"/>
    </row>
    <row r="26" spans="1:13" ht="25.5" customHeight="1" x14ac:dyDescent="0.2">
      <c r="A26" s="185"/>
      <c r="B26" s="228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217"/>
    </row>
    <row r="27" spans="1:13" ht="58.5" customHeight="1" x14ac:dyDescent="0.2">
      <c r="A27" s="229" t="s">
        <v>121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32"/>
    </row>
    <row r="28" spans="1:13" ht="107.25" customHeight="1" x14ac:dyDescent="0.2">
      <c r="A28" s="229" t="s">
        <v>151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32"/>
    </row>
    <row r="29" spans="1:13" ht="41.25" customHeight="1" x14ac:dyDescent="0.2">
      <c r="A29" s="229" t="s">
        <v>162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32"/>
    </row>
    <row r="30" spans="1:13" ht="82.5" customHeight="1" x14ac:dyDescent="0.2">
      <c r="A30" s="229" t="s">
        <v>163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32"/>
    </row>
    <row r="31" spans="1:13" x14ac:dyDescent="0.2">
      <c r="A31" s="214" t="s">
        <v>85</v>
      </c>
      <c r="B31" s="226" t="s">
        <v>86</v>
      </c>
      <c r="C31" s="100" t="s">
        <v>71</v>
      </c>
      <c r="D31" s="51">
        <f>D32+D33+D34+D35+D36</f>
        <v>2535</v>
      </c>
      <c r="E31" s="52">
        <f>E32+E33+E34+E35+E36</f>
        <v>440</v>
      </c>
      <c r="F31" s="52">
        <f>F32+F33+F34+F35+F36</f>
        <v>17.357001972386588</v>
      </c>
      <c r="G31" s="52">
        <f>G32+G33+G34+G35+G36</f>
        <v>864</v>
      </c>
      <c r="H31" s="52">
        <f>G31/D31*100</f>
        <v>34.082840236686387</v>
      </c>
      <c r="I31" s="52">
        <f>I32+I33+I34+I35+I36</f>
        <v>1275</v>
      </c>
      <c r="J31" s="52">
        <f>I31/D31*100</f>
        <v>50.295857988165679</v>
      </c>
      <c r="K31" s="52">
        <f>K32+K33+K34+K35+K36</f>
        <v>2535</v>
      </c>
      <c r="L31" s="52">
        <f>K31/D31*100</f>
        <v>100</v>
      </c>
      <c r="M31" s="197"/>
    </row>
    <row r="32" spans="1:13" ht="25.5" x14ac:dyDescent="0.2">
      <c r="A32" s="185"/>
      <c r="B32" s="227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9"/>
    </row>
    <row r="33" spans="1:13" ht="38.25" customHeight="1" x14ac:dyDescent="0.2">
      <c r="A33" s="185"/>
      <c r="B33" s="227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9"/>
    </row>
    <row r="34" spans="1:13" ht="12.75" customHeight="1" x14ac:dyDescent="0.2">
      <c r="A34" s="185"/>
      <c r="B34" s="227"/>
      <c r="C34" s="15" t="s">
        <v>68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89"/>
    </row>
    <row r="35" spans="1:13" ht="13.5" customHeight="1" x14ac:dyDescent="0.2">
      <c r="A35" s="185"/>
      <c r="B35" s="227"/>
      <c r="C35" s="13" t="s">
        <v>69</v>
      </c>
      <c r="D35" s="51">
        <v>2535</v>
      </c>
      <c r="E35" s="51">
        <v>440</v>
      </c>
      <c r="F35" s="51">
        <f>E35/D35*100</f>
        <v>17.357001972386588</v>
      </c>
      <c r="G35" s="51">
        <f>E35+424</f>
        <v>864</v>
      </c>
      <c r="H35" s="51">
        <f>G35/D35*100</f>
        <v>34.082840236686387</v>
      </c>
      <c r="I35" s="51">
        <f>G35+411</f>
        <v>1275</v>
      </c>
      <c r="J35" s="51">
        <f>I35/D35*100</f>
        <v>50.295857988165679</v>
      </c>
      <c r="K35" s="51">
        <f>I35+1260</f>
        <v>2535</v>
      </c>
      <c r="L35" s="51">
        <f>K35/D35*100</f>
        <v>100</v>
      </c>
      <c r="M35" s="189"/>
    </row>
    <row r="36" spans="1:13" ht="25.5" customHeight="1" x14ac:dyDescent="0.2">
      <c r="A36" s="185"/>
      <c r="B36" s="228"/>
      <c r="C36" s="14" t="s">
        <v>70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89"/>
    </row>
    <row r="37" spans="1:13" ht="16.5" customHeight="1" x14ac:dyDescent="0.2">
      <c r="A37" s="229" t="s">
        <v>122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6.5" customHeight="1" x14ac:dyDescent="0.2">
      <c r="A38" s="229" t="s">
        <v>137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6.5" customHeight="1" x14ac:dyDescent="0.2">
      <c r="A39" s="229" t="s">
        <v>146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spans="1:13" ht="16.5" customHeight="1" x14ac:dyDescent="0.2">
      <c r="A40" s="229" t="s">
        <v>160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1"/>
    </row>
    <row r="41" spans="1:13" x14ac:dyDescent="0.2">
      <c r="A41" s="165" t="s">
        <v>16</v>
      </c>
      <c r="B41" s="194"/>
      <c r="C41" s="16" t="s">
        <v>71</v>
      </c>
      <c r="D41" s="53">
        <f>D42+D43+D44+D45+D46</f>
        <v>2757.6</v>
      </c>
      <c r="E41" s="53">
        <f>E42+E43+E44+E45+E46</f>
        <v>478</v>
      </c>
      <c r="F41" s="54">
        <f>E41/D41*100</f>
        <v>17.333913548012767</v>
      </c>
      <c r="G41" s="53">
        <f>G42+G43+G44+G45+G46</f>
        <v>938.38499000000002</v>
      </c>
      <c r="H41" s="54">
        <f>G41/D41*100</f>
        <v>34.029046634754863</v>
      </c>
      <c r="I41" s="53">
        <f>I42+I43+I44+I45+I46</f>
        <v>1451.9849899999999</v>
      </c>
      <c r="J41" s="54">
        <f>I41/D41*100</f>
        <v>52.653937844502465</v>
      </c>
      <c r="K41" s="53">
        <f>K42+K43+K44+K45+K46</f>
        <v>2735.4916600000001</v>
      </c>
      <c r="L41" s="54">
        <f>K41/D41*100</f>
        <v>99.198276037133752</v>
      </c>
      <c r="M41" s="204"/>
    </row>
    <row r="42" spans="1:13" ht="25.5" customHeight="1" x14ac:dyDescent="0.2">
      <c r="A42" s="167"/>
      <c r="B42" s="195"/>
      <c r="C42" s="13" t="s">
        <v>14</v>
      </c>
      <c r="D42" s="51">
        <f>D22+D32</f>
        <v>0</v>
      </c>
      <c r="E42" s="63"/>
      <c r="F42" s="64"/>
      <c r="G42" s="63"/>
      <c r="H42" s="64"/>
      <c r="I42" s="63"/>
      <c r="J42" s="64"/>
      <c r="K42" s="63"/>
      <c r="L42" s="64"/>
      <c r="M42" s="205"/>
    </row>
    <row r="43" spans="1:13" ht="38.25" customHeight="1" x14ac:dyDescent="0.2">
      <c r="A43" s="167"/>
      <c r="B43" s="195"/>
      <c r="C43" s="14" t="s">
        <v>15</v>
      </c>
      <c r="D43" s="51">
        <f>D23+D33</f>
        <v>0</v>
      </c>
      <c r="E43" s="57"/>
      <c r="F43" s="58"/>
      <c r="G43" s="57"/>
      <c r="H43" s="59"/>
      <c r="I43" s="57"/>
      <c r="J43" s="59"/>
      <c r="K43" s="57"/>
      <c r="L43" s="59"/>
      <c r="M43" s="205"/>
    </row>
    <row r="44" spans="1:13" ht="13.5" customHeight="1" x14ac:dyDescent="0.2">
      <c r="A44" s="167"/>
      <c r="B44" s="195"/>
      <c r="C44" s="15" t="s">
        <v>68</v>
      </c>
      <c r="D44" s="51">
        <f>D24+D34</f>
        <v>0</v>
      </c>
      <c r="E44" s="60"/>
      <c r="F44" s="60"/>
      <c r="G44" s="60"/>
      <c r="H44" s="60"/>
      <c r="I44" s="60"/>
      <c r="J44" s="60"/>
      <c r="K44" s="60"/>
      <c r="L44" s="60"/>
      <c r="M44" s="205"/>
    </row>
    <row r="45" spans="1:13" x14ac:dyDescent="0.2">
      <c r="A45" s="167"/>
      <c r="B45" s="195"/>
      <c r="C45" s="13" t="s">
        <v>69</v>
      </c>
      <c r="D45" s="51">
        <f>D25+D35</f>
        <v>2757.6</v>
      </c>
      <c r="E45" s="61">
        <f>E25+E35</f>
        <v>478</v>
      </c>
      <c r="F45" s="62">
        <f>E45/D45*100</f>
        <v>17.333913548012767</v>
      </c>
      <c r="G45" s="61">
        <f>G25+G35</f>
        <v>938.38499000000002</v>
      </c>
      <c r="H45" s="62">
        <f>G45/D45*100</f>
        <v>34.029046634754863</v>
      </c>
      <c r="I45" s="61">
        <f>I25+I35</f>
        <v>1451.9849899999999</v>
      </c>
      <c r="J45" s="62">
        <f>I45/D45*100</f>
        <v>52.653937844502465</v>
      </c>
      <c r="K45" s="61">
        <f>K25+K35</f>
        <v>2735.4916600000001</v>
      </c>
      <c r="L45" s="62">
        <f>K45/D45*100</f>
        <v>99.198276037133752</v>
      </c>
      <c r="M45" s="205"/>
    </row>
    <row r="46" spans="1:13" ht="25.5" x14ac:dyDescent="0.2">
      <c r="A46" s="169"/>
      <c r="B46" s="196"/>
      <c r="C46" s="14" t="s">
        <v>70</v>
      </c>
      <c r="D46" s="51">
        <f>D26+D36</f>
        <v>0</v>
      </c>
      <c r="E46" s="63"/>
      <c r="F46" s="64"/>
      <c r="G46" s="15"/>
      <c r="H46" s="56"/>
      <c r="I46" s="63"/>
      <c r="J46" s="56"/>
      <c r="K46" s="63"/>
      <c r="L46" s="56"/>
      <c r="M46" s="206"/>
    </row>
    <row r="47" spans="1:13" x14ac:dyDescent="0.2">
      <c r="A47" s="165" t="s">
        <v>72</v>
      </c>
      <c r="B47" s="166"/>
      <c r="C47" s="16" t="s">
        <v>71</v>
      </c>
      <c r="D47" s="53">
        <f>D48+D49+D50+D51+D52</f>
        <v>0</v>
      </c>
      <c r="E47" s="51"/>
      <c r="F47" s="52"/>
      <c r="G47" s="51"/>
      <c r="H47" s="52"/>
      <c r="I47" s="51"/>
      <c r="J47" s="52"/>
      <c r="K47" s="51"/>
      <c r="L47" s="52"/>
      <c r="M47" s="204"/>
    </row>
    <row r="48" spans="1:13" ht="24.75" customHeight="1" x14ac:dyDescent="0.2">
      <c r="A48" s="167"/>
      <c r="B48" s="168"/>
      <c r="C48" s="13" t="s">
        <v>14</v>
      </c>
      <c r="D48" s="51">
        <v>0</v>
      </c>
      <c r="E48" s="63"/>
      <c r="F48" s="64"/>
      <c r="G48" s="63"/>
      <c r="H48" s="64"/>
      <c r="I48" s="63"/>
      <c r="J48" s="64"/>
      <c r="K48" s="63"/>
      <c r="L48" s="64"/>
      <c r="M48" s="205"/>
    </row>
    <row r="49" spans="1:13" ht="38.25" customHeight="1" x14ac:dyDescent="0.2">
      <c r="A49" s="167"/>
      <c r="B49" s="168"/>
      <c r="C49" s="14" t="s">
        <v>15</v>
      </c>
      <c r="D49" s="51">
        <v>0</v>
      </c>
      <c r="E49" s="57"/>
      <c r="F49" s="58"/>
      <c r="G49" s="57"/>
      <c r="H49" s="59"/>
      <c r="I49" s="57"/>
      <c r="J49" s="59"/>
      <c r="K49" s="57"/>
      <c r="L49" s="59"/>
      <c r="M49" s="205"/>
    </row>
    <row r="50" spans="1:13" ht="13.5" customHeight="1" x14ac:dyDescent="0.2">
      <c r="A50" s="167"/>
      <c r="B50" s="168"/>
      <c r="C50" s="15" t="s">
        <v>68</v>
      </c>
      <c r="D50" s="51">
        <v>0</v>
      </c>
      <c r="E50" s="60"/>
      <c r="F50" s="60"/>
      <c r="G50" s="60"/>
      <c r="H50" s="60"/>
      <c r="I50" s="60"/>
      <c r="J50" s="60"/>
      <c r="K50" s="60"/>
      <c r="L50" s="60"/>
      <c r="M50" s="205"/>
    </row>
    <row r="51" spans="1:13" ht="12.75" customHeight="1" x14ac:dyDescent="0.2">
      <c r="A51" s="167"/>
      <c r="B51" s="168"/>
      <c r="C51" s="13" t="s">
        <v>69</v>
      </c>
      <c r="D51" s="51">
        <v>0</v>
      </c>
      <c r="E51" s="61"/>
      <c r="F51" s="62"/>
      <c r="G51" s="61"/>
      <c r="H51" s="62"/>
      <c r="I51" s="61"/>
      <c r="J51" s="62"/>
      <c r="K51" s="61"/>
      <c r="L51" s="62"/>
      <c r="M51" s="205"/>
    </row>
    <row r="52" spans="1:13" ht="25.5" customHeight="1" x14ac:dyDescent="0.2">
      <c r="A52" s="169"/>
      <c r="B52" s="170"/>
      <c r="C52" s="14" t="s">
        <v>70</v>
      </c>
      <c r="D52" s="51">
        <v>0</v>
      </c>
      <c r="E52" s="63"/>
      <c r="F52" s="64"/>
      <c r="G52" s="15"/>
      <c r="H52" s="56"/>
      <c r="I52" s="63"/>
      <c r="J52" s="56"/>
      <c r="K52" s="63"/>
      <c r="L52" s="56"/>
      <c r="M52" s="206"/>
    </row>
    <row r="53" spans="1:13" ht="16.5" customHeight="1" x14ac:dyDescent="0.2">
      <c r="A53" s="207" t="s">
        <v>33</v>
      </c>
      <c r="B53" s="208"/>
      <c r="C53" s="208"/>
      <c r="D53" s="208"/>
      <c r="E53" s="209"/>
      <c r="F53" s="209"/>
      <c r="G53" s="209"/>
      <c r="H53" s="209"/>
      <c r="I53" s="209"/>
      <c r="J53" s="209"/>
      <c r="K53" s="209"/>
      <c r="L53" s="209"/>
      <c r="M53" s="210"/>
    </row>
    <row r="54" spans="1:13" ht="25.5" customHeight="1" x14ac:dyDescent="0.2">
      <c r="A54" s="207" t="s">
        <v>35</v>
      </c>
      <c r="B54" s="208"/>
      <c r="C54" s="208"/>
      <c r="D54" s="208"/>
      <c r="E54" s="211"/>
      <c r="F54" s="211"/>
      <c r="G54" s="211"/>
      <c r="H54" s="211"/>
      <c r="I54" s="211"/>
      <c r="J54" s="211"/>
      <c r="K54" s="211"/>
      <c r="L54" s="212"/>
      <c r="M54" s="213"/>
    </row>
    <row r="55" spans="1:13" x14ac:dyDescent="0.2">
      <c r="A55" s="214" t="s">
        <v>17</v>
      </c>
      <c r="B55" s="215" t="s">
        <v>88</v>
      </c>
      <c r="C55" s="16" t="s">
        <v>71</v>
      </c>
      <c r="D55" s="51">
        <f t="shared" ref="D55:K55" si="1">D56+D57+D58+D59+D60</f>
        <v>63.5</v>
      </c>
      <c r="E55" s="52">
        <f t="shared" si="1"/>
        <v>61.524299999999997</v>
      </c>
      <c r="F55" s="52">
        <f t="shared" si="1"/>
        <v>96.888661417322837</v>
      </c>
      <c r="G55" s="52">
        <f t="shared" si="1"/>
        <v>61.524299999999997</v>
      </c>
      <c r="H55" s="52">
        <f>G55/D55*100</f>
        <v>96.888661417322837</v>
      </c>
      <c r="I55" s="52">
        <f t="shared" si="1"/>
        <v>61.524299999999997</v>
      </c>
      <c r="J55" s="52">
        <f>I55/D55*100</f>
        <v>96.888661417322837</v>
      </c>
      <c r="K55" s="52">
        <f t="shared" si="1"/>
        <v>61.524299999999997</v>
      </c>
      <c r="L55" s="52">
        <f>K55/D55*100</f>
        <v>96.888661417322837</v>
      </c>
      <c r="M55" s="197"/>
    </row>
    <row r="56" spans="1:13" ht="24.75" customHeight="1" x14ac:dyDescent="0.2">
      <c r="A56" s="185"/>
      <c r="B56" s="188"/>
      <c r="C56" s="13" t="s">
        <v>14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217"/>
    </row>
    <row r="57" spans="1:13" ht="38.25" x14ac:dyDescent="0.2">
      <c r="A57" s="185"/>
      <c r="B57" s="188"/>
      <c r="C57" s="14" t="s">
        <v>15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217"/>
    </row>
    <row r="58" spans="1:13" ht="13.5" customHeight="1" x14ac:dyDescent="0.2">
      <c r="A58" s="185"/>
      <c r="B58" s="188"/>
      <c r="C58" s="15" t="s">
        <v>68</v>
      </c>
      <c r="D58" s="51">
        <v>0</v>
      </c>
      <c r="E58" s="52"/>
      <c r="F58" s="52"/>
      <c r="G58" s="52"/>
      <c r="H58" s="52"/>
      <c r="I58" s="52"/>
      <c r="J58" s="52"/>
      <c r="K58" s="52"/>
      <c r="L58" s="52"/>
      <c r="M58" s="217"/>
    </row>
    <row r="59" spans="1:13" ht="12.75" customHeight="1" x14ac:dyDescent="0.2">
      <c r="A59" s="185"/>
      <c r="B59" s="188"/>
      <c r="C59" s="13" t="s">
        <v>69</v>
      </c>
      <c r="D59" s="51">
        <v>63.5</v>
      </c>
      <c r="E59" s="52">
        <v>61.524299999999997</v>
      </c>
      <c r="F59" s="65">
        <f>E59/D59*100</f>
        <v>96.888661417322837</v>
      </c>
      <c r="G59" s="52">
        <f>E59+0</f>
        <v>61.524299999999997</v>
      </c>
      <c r="H59" s="65">
        <f>G59/D59*100</f>
        <v>96.888661417322837</v>
      </c>
      <c r="I59" s="52">
        <f>G59+0</f>
        <v>61.524299999999997</v>
      </c>
      <c r="J59" s="65">
        <f>I59/D59*100</f>
        <v>96.888661417322837</v>
      </c>
      <c r="K59" s="66">
        <f>I59+0</f>
        <v>61.524299999999997</v>
      </c>
      <c r="L59" s="67">
        <f>K59/D59*100</f>
        <v>96.888661417322837</v>
      </c>
      <c r="M59" s="217"/>
    </row>
    <row r="60" spans="1:13" ht="25.5" x14ac:dyDescent="0.2">
      <c r="A60" s="186"/>
      <c r="B60" s="216"/>
      <c r="C60" s="14" t="s">
        <v>70</v>
      </c>
      <c r="D60" s="51">
        <v>0</v>
      </c>
      <c r="E60" s="52"/>
      <c r="F60" s="52"/>
      <c r="G60" s="52"/>
      <c r="H60" s="52"/>
      <c r="I60" s="52"/>
      <c r="J60" s="52"/>
      <c r="K60" s="52"/>
      <c r="L60" s="52"/>
      <c r="M60" s="217"/>
    </row>
    <row r="61" spans="1:13" ht="27" customHeight="1" x14ac:dyDescent="0.2">
      <c r="A61" s="198" t="s">
        <v>123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200"/>
    </row>
    <row r="62" spans="1:13" x14ac:dyDescent="0.2">
      <c r="A62" s="165" t="s">
        <v>18</v>
      </c>
      <c r="B62" s="194"/>
      <c r="C62" s="16" t="s">
        <v>71</v>
      </c>
      <c r="D62" s="68">
        <f t="shared" ref="D62:F62" si="2">D63+D64+D65+D66+D67</f>
        <v>63.5</v>
      </c>
      <c r="E62" s="69">
        <f>E63+E64+E65+E66+E67</f>
        <v>61.524299999999997</v>
      </c>
      <c r="F62" s="69">
        <f t="shared" si="2"/>
        <v>96.888661417322837</v>
      </c>
      <c r="G62" s="69">
        <f>G63+G64+G65+G66+G67</f>
        <v>61.524299999999997</v>
      </c>
      <c r="H62" s="69">
        <f>G62/D62*100</f>
        <v>96.888661417322837</v>
      </c>
      <c r="I62" s="69">
        <f>I63+I64+I65+I66+I67</f>
        <v>61.524299999999997</v>
      </c>
      <c r="J62" s="69">
        <f>I62/D62*100</f>
        <v>96.888661417322837</v>
      </c>
      <c r="K62" s="69">
        <f>K63+K64+K65+K66+K67</f>
        <v>61.524299999999997</v>
      </c>
      <c r="L62" s="69">
        <f>K62/D62*100</f>
        <v>96.888661417322837</v>
      </c>
      <c r="M62" s="171"/>
    </row>
    <row r="63" spans="1:13" ht="25.5" x14ac:dyDescent="0.2">
      <c r="A63" s="167"/>
      <c r="B63" s="195"/>
      <c r="C63" s="13" t="s">
        <v>14</v>
      </c>
      <c r="D63" s="51">
        <f>D56</f>
        <v>0</v>
      </c>
      <c r="E63" s="54"/>
      <c r="F63" s="70"/>
      <c r="G63" s="54"/>
      <c r="H63" s="70"/>
      <c r="I63" s="54"/>
      <c r="J63" s="70"/>
      <c r="K63" s="54"/>
      <c r="L63" s="70"/>
      <c r="M63" s="171"/>
    </row>
    <row r="64" spans="1:13" ht="38.25" x14ac:dyDescent="0.2">
      <c r="A64" s="167"/>
      <c r="B64" s="195"/>
      <c r="C64" s="14" t="s">
        <v>15</v>
      </c>
      <c r="D64" s="51">
        <f>D57</f>
        <v>0</v>
      </c>
      <c r="E64" s="52"/>
      <c r="F64" s="52"/>
      <c r="G64" s="52"/>
      <c r="H64" s="52"/>
      <c r="I64" s="52"/>
      <c r="J64" s="52"/>
      <c r="K64" s="52"/>
      <c r="L64" s="52"/>
      <c r="M64" s="171"/>
    </row>
    <row r="65" spans="1:13" x14ac:dyDescent="0.2">
      <c r="A65" s="167"/>
      <c r="B65" s="195"/>
      <c r="C65" s="15" t="s">
        <v>68</v>
      </c>
      <c r="D65" s="51">
        <f>D58</f>
        <v>0</v>
      </c>
      <c r="E65" s="55"/>
      <c r="F65" s="56"/>
      <c r="G65" s="55"/>
      <c r="H65" s="56"/>
      <c r="I65" s="55"/>
      <c r="J65" s="56"/>
      <c r="K65" s="55"/>
      <c r="L65" s="56"/>
      <c r="M65" s="171"/>
    </row>
    <row r="66" spans="1:13" x14ac:dyDescent="0.2">
      <c r="A66" s="167"/>
      <c r="B66" s="195"/>
      <c r="C66" s="13" t="s">
        <v>69</v>
      </c>
      <c r="D66" s="51">
        <f>D59</f>
        <v>63.5</v>
      </c>
      <c r="E66" s="65">
        <f>E59</f>
        <v>61.524299999999997</v>
      </c>
      <c r="F66" s="65">
        <f>E66/D66*100</f>
        <v>96.888661417322837</v>
      </c>
      <c r="G66" s="65">
        <f>G59</f>
        <v>61.524299999999997</v>
      </c>
      <c r="H66" s="65">
        <f>G66/D66*100</f>
        <v>96.888661417322837</v>
      </c>
      <c r="I66" s="65">
        <f>I59</f>
        <v>61.524299999999997</v>
      </c>
      <c r="J66" s="65">
        <f>I66/D66*100</f>
        <v>96.888661417322837</v>
      </c>
      <c r="K66" s="65">
        <f>K59</f>
        <v>61.524299999999997</v>
      </c>
      <c r="L66" s="65">
        <f>K66/D66*100</f>
        <v>96.888661417322837</v>
      </c>
      <c r="M66" s="171"/>
    </row>
    <row r="67" spans="1:13" ht="25.5" x14ac:dyDescent="0.2">
      <c r="A67" s="169"/>
      <c r="B67" s="196"/>
      <c r="C67" s="14" t="s">
        <v>70</v>
      </c>
      <c r="D67" s="51">
        <f>D60</f>
        <v>0</v>
      </c>
      <c r="E67" s="63"/>
      <c r="F67" s="56"/>
      <c r="G67" s="63"/>
      <c r="H67" s="56"/>
      <c r="I67" s="63"/>
      <c r="J67" s="56"/>
      <c r="K67" s="63"/>
      <c r="L67" s="56"/>
      <c r="M67" s="171"/>
    </row>
    <row r="68" spans="1:13" x14ac:dyDescent="0.2">
      <c r="A68" s="165" t="s">
        <v>72</v>
      </c>
      <c r="B68" s="166"/>
      <c r="C68" s="16" t="s">
        <v>71</v>
      </c>
      <c r="D68" s="53">
        <f>D69+D70+D71+D72+D73</f>
        <v>0</v>
      </c>
      <c r="E68" s="51"/>
      <c r="F68" s="52"/>
      <c r="G68" s="51"/>
      <c r="H68" s="52"/>
      <c r="I68" s="51"/>
      <c r="J68" s="52"/>
      <c r="K68" s="51"/>
      <c r="L68" s="52"/>
      <c r="M68" s="204"/>
    </row>
    <row r="69" spans="1:13" ht="24.75" customHeight="1" x14ac:dyDescent="0.2">
      <c r="A69" s="167"/>
      <c r="B69" s="168"/>
      <c r="C69" s="13" t="s">
        <v>147</v>
      </c>
      <c r="D69" s="51">
        <v>0</v>
      </c>
      <c r="E69" s="63"/>
      <c r="F69" s="64"/>
      <c r="G69" s="63"/>
      <c r="H69" s="64"/>
      <c r="I69" s="63"/>
      <c r="J69" s="64"/>
      <c r="K69" s="63"/>
      <c r="L69" s="64"/>
      <c r="M69" s="205"/>
    </row>
    <row r="70" spans="1:13" ht="38.25" customHeight="1" x14ac:dyDescent="0.2">
      <c r="A70" s="167"/>
      <c r="B70" s="168"/>
      <c r="C70" s="14" t="s">
        <v>15</v>
      </c>
      <c r="D70" s="51">
        <v>0</v>
      </c>
      <c r="E70" s="57"/>
      <c r="F70" s="58"/>
      <c r="G70" s="57"/>
      <c r="H70" s="59"/>
      <c r="I70" s="57"/>
      <c r="J70" s="59"/>
      <c r="K70" s="57"/>
      <c r="L70" s="59"/>
      <c r="M70" s="205"/>
    </row>
    <row r="71" spans="1:13" ht="13.5" customHeight="1" x14ac:dyDescent="0.2">
      <c r="A71" s="167"/>
      <c r="B71" s="168"/>
      <c r="C71" s="15" t="s">
        <v>68</v>
      </c>
      <c r="D71" s="51">
        <v>0</v>
      </c>
      <c r="E71" s="60"/>
      <c r="F71" s="60"/>
      <c r="G71" s="60"/>
      <c r="H71" s="60"/>
      <c r="I71" s="60"/>
      <c r="J71" s="60"/>
      <c r="K71" s="60"/>
      <c r="L71" s="60"/>
      <c r="M71" s="205"/>
    </row>
    <row r="72" spans="1:13" ht="12.75" customHeight="1" x14ac:dyDescent="0.2">
      <c r="A72" s="167"/>
      <c r="B72" s="168"/>
      <c r="C72" s="13" t="s">
        <v>69</v>
      </c>
      <c r="D72" s="51">
        <v>0</v>
      </c>
      <c r="E72" s="61"/>
      <c r="F72" s="62"/>
      <c r="G72" s="61"/>
      <c r="H72" s="62"/>
      <c r="I72" s="61"/>
      <c r="J72" s="62"/>
      <c r="K72" s="61"/>
      <c r="L72" s="62"/>
      <c r="M72" s="205"/>
    </row>
    <row r="73" spans="1:13" ht="24.75" customHeight="1" x14ac:dyDescent="0.2">
      <c r="A73" s="169"/>
      <c r="B73" s="170"/>
      <c r="C73" s="14" t="s">
        <v>70</v>
      </c>
      <c r="D73" s="51">
        <v>0</v>
      </c>
      <c r="E73" s="63"/>
      <c r="F73" s="64"/>
      <c r="G73" s="15"/>
      <c r="H73" s="56"/>
      <c r="I73" s="63"/>
      <c r="J73" s="56"/>
      <c r="K73" s="63"/>
      <c r="L73" s="56"/>
      <c r="M73" s="206"/>
    </row>
    <row r="74" spans="1:13" ht="16.5" customHeight="1" x14ac:dyDescent="0.2">
      <c r="A74" s="207" t="s">
        <v>34</v>
      </c>
      <c r="B74" s="208"/>
      <c r="C74" s="208"/>
      <c r="D74" s="208"/>
      <c r="E74" s="209"/>
      <c r="F74" s="209"/>
      <c r="G74" s="209"/>
      <c r="H74" s="209"/>
      <c r="I74" s="209"/>
      <c r="J74" s="209"/>
      <c r="K74" s="209"/>
      <c r="L74" s="209"/>
      <c r="M74" s="210"/>
    </row>
    <row r="75" spans="1:13" ht="16.5" customHeight="1" x14ac:dyDescent="0.2">
      <c r="A75" s="207" t="s">
        <v>58</v>
      </c>
      <c r="B75" s="208"/>
      <c r="C75" s="208"/>
      <c r="D75" s="208"/>
      <c r="E75" s="211"/>
      <c r="F75" s="211"/>
      <c r="G75" s="211"/>
      <c r="H75" s="211"/>
      <c r="I75" s="211"/>
      <c r="J75" s="211"/>
      <c r="K75" s="211"/>
      <c r="L75" s="212"/>
      <c r="M75" s="213"/>
    </row>
    <row r="76" spans="1:13" x14ac:dyDescent="0.2">
      <c r="A76" s="214" t="s">
        <v>37</v>
      </c>
      <c r="B76" s="215" t="s">
        <v>57</v>
      </c>
      <c r="C76" s="16" t="s">
        <v>71</v>
      </c>
      <c r="D76" s="51">
        <f t="shared" ref="D76:K76" si="3">D77+D78+D79+D80+D81</f>
        <v>9167.9</v>
      </c>
      <c r="E76" s="52">
        <f t="shared" si="3"/>
        <v>2703.8224599999999</v>
      </c>
      <c r="F76" s="52">
        <f t="shared" si="3"/>
        <v>29.492276966371794</v>
      </c>
      <c r="G76" s="52">
        <f t="shared" si="3"/>
        <v>4184.6360399999994</v>
      </c>
      <c r="H76" s="52">
        <f>G76/D76*100</f>
        <v>45.644433730734406</v>
      </c>
      <c r="I76" s="52">
        <f t="shared" si="3"/>
        <v>5683.1059799999994</v>
      </c>
      <c r="J76" s="52">
        <f>I76/D76*100</f>
        <v>61.989179419496274</v>
      </c>
      <c r="K76" s="52">
        <f t="shared" si="3"/>
        <v>8120.6613899999993</v>
      </c>
      <c r="L76" s="52">
        <f>K76/D76*100</f>
        <v>88.57711569716075</v>
      </c>
      <c r="M76" s="197"/>
    </row>
    <row r="77" spans="1:13" ht="25.5" customHeight="1" x14ac:dyDescent="0.2">
      <c r="A77" s="185"/>
      <c r="B77" s="188"/>
      <c r="C77" s="13" t="s">
        <v>14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217"/>
    </row>
    <row r="78" spans="1:13" ht="38.25" x14ac:dyDescent="0.2">
      <c r="A78" s="185"/>
      <c r="B78" s="188"/>
      <c r="C78" s="14" t="s">
        <v>15</v>
      </c>
      <c r="D78" s="51">
        <v>0</v>
      </c>
      <c r="E78" s="52"/>
      <c r="F78" s="52"/>
      <c r="G78" s="52"/>
      <c r="H78" s="52"/>
      <c r="I78" s="52"/>
      <c r="J78" s="52"/>
      <c r="K78" s="52"/>
      <c r="L78" s="52"/>
      <c r="M78" s="217"/>
    </row>
    <row r="79" spans="1:13" ht="12.75" customHeight="1" x14ac:dyDescent="0.2">
      <c r="A79" s="185"/>
      <c r="B79" s="188"/>
      <c r="C79" s="15" t="s">
        <v>68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217"/>
    </row>
    <row r="80" spans="1:13" ht="12.75" customHeight="1" x14ac:dyDescent="0.2">
      <c r="A80" s="185"/>
      <c r="B80" s="188"/>
      <c r="C80" s="13" t="s">
        <v>69</v>
      </c>
      <c r="D80" s="51">
        <v>9167.9</v>
      </c>
      <c r="E80" s="65">
        <v>2703.8224599999999</v>
      </c>
      <c r="F80" s="65">
        <f>E80/D80*100</f>
        <v>29.492276966371794</v>
      </c>
      <c r="G80" s="65">
        <f>E80+1547.1822-66.36862</f>
        <v>4184.6360399999994</v>
      </c>
      <c r="H80" s="65">
        <f>G80/D80*100</f>
        <v>45.644433730734406</v>
      </c>
      <c r="I80" s="65">
        <f>G80+1504.44881-5.97887</f>
        <v>5683.1059799999994</v>
      </c>
      <c r="J80" s="65">
        <f>I80/D80*100</f>
        <v>61.989179419496274</v>
      </c>
      <c r="K80" s="65">
        <f>I80+2437.18541+0.37</f>
        <v>8120.6613899999993</v>
      </c>
      <c r="L80" s="65">
        <f>K80/D80*100</f>
        <v>88.57711569716075</v>
      </c>
      <c r="M80" s="217"/>
    </row>
    <row r="81" spans="1:13" ht="25.5" customHeight="1" x14ac:dyDescent="0.2">
      <c r="A81" s="185"/>
      <c r="B81" s="216"/>
      <c r="C81" s="14" t="s">
        <v>70</v>
      </c>
      <c r="D81" s="53">
        <v>0</v>
      </c>
      <c r="E81" s="54"/>
      <c r="F81" s="54"/>
      <c r="G81" s="54"/>
      <c r="H81" s="54"/>
      <c r="I81" s="54"/>
      <c r="J81" s="54"/>
      <c r="K81" s="54"/>
      <c r="L81" s="54"/>
      <c r="M81" s="217"/>
    </row>
    <row r="82" spans="1:13" ht="135" customHeight="1" x14ac:dyDescent="0.2">
      <c r="A82" s="218" t="s">
        <v>138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20"/>
    </row>
    <row r="83" spans="1:13" ht="68.25" customHeight="1" x14ac:dyDescent="0.2">
      <c r="A83" s="201" t="s">
        <v>127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3"/>
    </row>
    <row r="84" spans="1:13" ht="69.75" customHeight="1" x14ac:dyDescent="0.2">
      <c r="A84" s="218" t="s">
        <v>139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20"/>
    </row>
    <row r="85" spans="1:13" ht="83.25" customHeight="1" x14ac:dyDescent="0.2">
      <c r="A85" s="201" t="s">
        <v>140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</row>
    <row r="86" spans="1:13" ht="69.75" customHeight="1" x14ac:dyDescent="0.2">
      <c r="A86" s="218" t="s">
        <v>153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1"/>
    </row>
    <row r="87" spans="1:13" ht="118.5" customHeight="1" x14ac:dyDescent="0.2">
      <c r="A87" s="201" t="s">
        <v>154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3"/>
    </row>
    <row r="88" spans="1:13" ht="133.5" customHeight="1" x14ac:dyDescent="0.2">
      <c r="A88" s="218" t="s">
        <v>164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1"/>
    </row>
    <row r="89" spans="1:13" ht="96.75" customHeight="1" x14ac:dyDescent="0.2">
      <c r="A89" s="201" t="s">
        <v>165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3"/>
    </row>
    <row r="90" spans="1:13" ht="12.75" customHeight="1" x14ac:dyDescent="0.2">
      <c r="A90" s="184" t="s">
        <v>38</v>
      </c>
      <c r="B90" s="187" t="s">
        <v>39</v>
      </c>
      <c r="C90" s="16" t="s">
        <v>71</v>
      </c>
      <c r="D90" s="71">
        <f t="shared" ref="D90:F90" si="4">D91+D92+D93+D94+D95</f>
        <v>1350</v>
      </c>
      <c r="E90" s="72">
        <f t="shared" si="4"/>
        <v>1350</v>
      </c>
      <c r="F90" s="72">
        <f t="shared" si="4"/>
        <v>100</v>
      </c>
      <c r="G90" s="72">
        <f>G91+G92+G93+G94+G95</f>
        <v>1350</v>
      </c>
      <c r="H90" s="72">
        <f>G90/D90*100</f>
        <v>100</v>
      </c>
      <c r="I90" s="72">
        <f>I91+I92+I93+I94+I95</f>
        <v>1350</v>
      </c>
      <c r="J90" s="72">
        <f>I90/D90*100</f>
        <v>100</v>
      </c>
      <c r="K90" s="72">
        <f>K91+K92+K93+K94+K95</f>
        <v>1350</v>
      </c>
      <c r="L90" s="72">
        <f>K90/D90*100</f>
        <v>100</v>
      </c>
      <c r="M90" s="189"/>
    </row>
    <row r="91" spans="1:13" ht="25.5" x14ac:dyDescent="0.2">
      <c r="A91" s="185"/>
      <c r="B91" s="188"/>
      <c r="C91" s="13" t="s">
        <v>14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89"/>
    </row>
    <row r="92" spans="1:13" ht="39" customHeight="1" x14ac:dyDescent="0.2">
      <c r="A92" s="185"/>
      <c r="B92" s="188"/>
      <c r="C92" s="14" t="s">
        <v>15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189"/>
    </row>
    <row r="93" spans="1:13" ht="13.5" customHeight="1" x14ac:dyDescent="0.2">
      <c r="A93" s="185"/>
      <c r="B93" s="188"/>
      <c r="C93" s="15" t="s">
        <v>68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89"/>
    </row>
    <row r="94" spans="1:13" ht="13.5" customHeight="1" x14ac:dyDescent="0.2">
      <c r="A94" s="185"/>
      <c r="B94" s="188"/>
      <c r="C94" s="13" t="s">
        <v>69</v>
      </c>
      <c r="D94" s="51">
        <v>1350</v>
      </c>
      <c r="E94" s="65">
        <v>1350</v>
      </c>
      <c r="F94" s="65">
        <f>E94/D94*100</f>
        <v>100</v>
      </c>
      <c r="G94" s="65">
        <f>E94+0</f>
        <v>1350</v>
      </c>
      <c r="H94" s="65">
        <f>G94/D94*100</f>
        <v>100</v>
      </c>
      <c r="I94" s="65">
        <f>G94+0</f>
        <v>1350</v>
      </c>
      <c r="J94" s="65">
        <f>I94/D94*100</f>
        <v>100</v>
      </c>
      <c r="K94" s="65">
        <f>I94+0</f>
        <v>1350</v>
      </c>
      <c r="L94" s="65">
        <f>K94/D94*100</f>
        <v>100</v>
      </c>
      <c r="M94" s="189"/>
    </row>
    <row r="95" spans="1:13" ht="25.5" x14ac:dyDescent="0.2">
      <c r="A95" s="186"/>
      <c r="B95" s="188"/>
      <c r="C95" s="14" t="s">
        <v>70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190"/>
    </row>
    <row r="96" spans="1:13" ht="16.5" customHeight="1" x14ac:dyDescent="0.2">
      <c r="A96" s="191" t="s">
        <v>124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3"/>
    </row>
    <row r="97" spans="1:13" x14ac:dyDescent="0.2">
      <c r="A97" s="165" t="s">
        <v>22</v>
      </c>
      <c r="B97" s="194"/>
      <c r="C97" s="16" t="s">
        <v>71</v>
      </c>
      <c r="D97" s="73">
        <f t="shared" ref="D97:K97" si="5">D98+D99+D100+D101+D102</f>
        <v>10517.9</v>
      </c>
      <c r="E97" s="74">
        <f t="shared" si="5"/>
        <v>4053.8224599999999</v>
      </c>
      <c r="F97" s="74">
        <f t="shared" si="5"/>
        <v>38.542127801177038</v>
      </c>
      <c r="G97" s="74">
        <f t="shared" si="5"/>
        <v>5534.6360399999994</v>
      </c>
      <c r="H97" s="74">
        <f>G97/D97*100</f>
        <v>52.62111295981137</v>
      </c>
      <c r="I97" s="74">
        <f t="shared" si="5"/>
        <v>7033.1059799999994</v>
      </c>
      <c r="J97" s="74">
        <f>I97/D97*100</f>
        <v>66.867967750216295</v>
      </c>
      <c r="K97" s="74">
        <f t="shared" si="5"/>
        <v>9470.6613899999993</v>
      </c>
      <c r="L97" s="74">
        <f>K97/D97*100</f>
        <v>90.043272801604886</v>
      </c>
      <c r="M97" s="171"/>
    </row>
    <row r="98" spans="1:13" ht="25.5" x14ac:dyDescent="0.2">
      <c r="A98" s="167"/>
      <c r="B98" s="195"/>
      <c r="C98" s="13" t="s">
        <v>14</v>
      </c>
      <c r="D98" s="51">
        <f>D77+D91</f>
        <v>0</v>
      </c>
      <c r="E98" s="54"/>
      <c r="F98" s="70"/>
      <c r="G98" s="54"/>
      <c r="H98" s="70"/>
      <c r="I98" s="54"/>
      <c r="J98" s="70"/>
      <c r="K98" s="54"/>
      <c r="L98" s="70"/>
      <c r="M98" s="171"/>
    </row>
    <row r="99" spans="1:13" ht="38.25" x14ac:dyDescent="0.2">
      <c r="A99" s="167"/>
      <c r="B99" s="195"/>
      <c r="C99" s="14" t="s">
        <v>15</v>
      </c>
      <c r="D99" s="51">
        <f>D78+D92</f>
        <v>0</v>
      </c>
      <c r="E99" s="52"/>
      <c r="F99" s="52"/>
      <c r="G99" s="52"/>
      <c r="H99" s="52"/>
      <c r="I99" s="52"/>
      <c r="J99" s="52"/>
      <c r="K99" s="52"/>
      <c r="L99" s="52"/>
      <c r="M99" s="171"/>
    </row>
    <row r="100" spans="1:13" ht="13.5" customHeight="1" x14ac:dyDescent="0.2">
      <c r="A100" s="167"/>
      <c r="B100" s="195"/>
      <c r="C100" s="15" t="s">
        <v>68</v>
      </c>
      <c r="D100" s="51">
        <f>D79+D93</f>
        <v>0</v>
      </c>
      <c r="E100" s="55"/>
      <c r="F100" s="56"/>
      <c r="G100" s="55"/>
      <c r="H100" s="56"/>
      <c r="I100" s="55"/>
      <c r="J100" s="56"/>
      <c r="K100" s="55"/>
      <c r="L100" s="56"/>
      <c r="M100" s="171"/>
    </row>
    <row r="101" spans="1:13" ht="12.75" customHeight="1" x14ac:dyDescent="0.2">
      <c r="A101" s="167"/>
      <c r="B101" s="195"/>
      <c r="C101" s="13" t="s">
        <v>69</v>
      </c>
      <c r="D101" s="51">
        <f>D80+D94</f>
        <v>10517.9</v>
      </c>
      <c r="E101" s="52">
        <f>E80+E94</f>
        <v>4053.8224599999999</v>
      </c>
      <c r="F101" s="52">
        <f>E101/D101*100</f>
        <v>38.542127801177038</v>
      </c>
      <c r="G101" s="52">
        <f>G80+G94</f>
        <v>5534.6360399999994</v>
      </c>
      <c r="H101" s="52">
        <f>G101/D101*100</f>
        <v>52.62111295981137</v>
      </c>
      <c r="I101" s="52">
        <f>I80+I94</f>
        <v>7033.1059799999994</v>
      </c>
      <c r="J101" s="52">
        <f>I101/D101*100</f>
        <v>66.867967750216295</v>
      </c>
      <c r="K101" s="52">
        <f>K80+K94</f>
        <v>9470.6613899999993</v>
      </c>
      <c r="L101" s="52">
        <f>K101/D101*100</f>
        <v>90.043272801604886</v>
      </c>
      <c r="M101" s="171"/>
    </row>
    <row r="102" spans="1:13" ht="25.5" x14ac:dyDescent="0.2">
      <c r="A102" s="169"/>
      <c r="B102" s="196"/>
      <c r="C102" s="14" t="s">
        <v>70</v>
      </c>
      <c r="D102" s="51">
        <f>D81+D95</f>
        <v>0</v>
      </c>
      <c r="E102" s="57"/>
      <c r="F102" s="59"/>
      <c r="G102" s="57"/>
      <c r="H102" s="59"/>
      <c r="I102" s="57"/>
      <c r="J102" s="59"/>
      <c r="K102" s="57"/>
      <c r="L102" s="59"/>
      <c r="M102" s="197"/>
    </row>
    <row r="103" spans="1:13" x14ac:dyDescent="0.2">
      <c r="A103" s="165" t="s">
        <v>72</v>
      </c>
      <c r="B103" s="166"/>
      <c r="C103" s="16" t="s">
        <v>71</v>
      </c>
      <c r="D103" s="73">
        <f t="shared" ref="D103" si="6">D104+D105+D106+D107+D108</f>
        <v>0</v>
      </c>
      <c r="E103" s="69"/>
      <c r="F103" s="69"/>
      <c r="G103" s="69"/>
      <c r="H103" s="69"/>
      <c r="I103" s="69"/>
      <c r="J103" s="69"/>
      <c r="K103" s="69"/>
      <c r="L103" s="69"/>
      <c r="M103" s="171"/>
    </row>
    <row r="104" spans="1:13" ht="25.5" x14ac:dyDescent="0.2">
      <c r="A104" s="167"/>
      <c r="B104" s="168"/>
      <c r="C104" s="13" t="s">
        <v>14</v>
      </c>
      <c r="D104" s="51">
        <v>0</v>
      </c>
      <c r="E104" s="52"/>
      <c r="F104" s="109"/>
      <c r="G104" s="52"/>
      <c r="H104" s="109"/>
      <c r="I104" s="52"/>
      <c r="J104" s="109"/>
      <c r="K104" s="52"/>
      <c r="L104" s="109"/>
      <c r="M104" s="171"/>
    </row>
    <row r="105" spans="1:13" ht="38.25" x14ac:dyDescent="0.2">
      <c r="A105" s="167"/>
      <c r="B105" s="168"/>
      <c r="C105" s="14" t="s">
        <v>15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71"/>
    </row>
    <row r="106" spans="1:13" ht="13.5" customHeight="1" x14ac:dyDescent="0.2">
      <c r="A106" s="167"/>
      <c r="B106" s="168"/>
      <c r="C106" s="15" t="s">
        <v>68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71"/>
    </row>
    <row r="107" spans="1:13" ht="12.75" customHeight="1" x14ac:dyDescent="0.2">
      <c r="A107" s="167"/>
      <c r="B107" s="168"/>
      <c r="C107" s="13" t="s">
        <v>69</v>
      </c>
      <c r="D107" s="51">
        <v>0</v>
      </c>
      <c r="E107" s="52"/>
      <c r="F107" s="52"/>
      <c r="G107" s="52"/>
      <c r="H107" s="52"/>
      <c r="I107" s="52"/>
      <c r="J107" s="52"/>
      <c r="K107" s="52"/>
      <c r="L107" s="52"/>
      <c r="M107" s="171"/>
    </row>
    <row r="108" spans="1:13" ht="12.75" customHeight="1" x14ac:dyDescent="0.2">
      <c r="A108" s="169"/>
      <c r="B108" s="170"/>
      <c r="C108" s="14" t="s">
        <v>70</v>
      </c>
      <c r="D108" s="51">
        <v>0</v>
      </c>
      <c r="E108" s="63"/>
      <c r="F108" s="64"/>
      <c r="G108" s="63"/>
      <c r="H108" s="64"/>
      <c r="I108" s="63"/>
      <c r="J108" s="64"/>
      <c r="K108" s="63"/>
      <c r="L108" s="64"/>
      <c r="M108" s="171"/>
    </row>
    <row r="109" spans="1:13" x14ac:dyDescent="0.2">
      <c r="A109" s="178" t="s">
        <v>73</v>
      </c>
      <c r="B109" s="179"/>
      <c r="C109" s="16" t="s">
        <v>71</v>
      </c>
      <c r="D109" s="68">
        <f t="shared" ref="D109:K109" si="7">SUM(D110:D114)</f>
        <v>13339</v>
      </c>
      <c r="E109" s="69">
        <f t="shared" si="7"/>
        <v>4593.3467600000004</v>
      </c>
      <c r="F109" s="69">
        <f t="shared" si="7"/>
        <v>34.435465627108478</v>
      </c>
      <c r="G109" s="69">
        <f t="shared" si="7"/>
        <v>6534.545329999999</v>
      </c>
      <c r="H109" s="69">
        <f>G109/D109*100</f>
        <v>48.988269960266877</v>
      </c>
      <c r="I109" s="69">
        <f t="shared" si="7"/>
        <v>8546.6152699999984</v>
      </c>
      <c r="J109" s="69">
        <f>I109/D109*100</f>
        <v>64.072383761901179</v>
      </c>
      <c r="K109" s="69">
        <f t="shared" si="7"/>
        <v>12267.67735</v>
      </c>
      <c r="L109" s="69">
        <f>K109/D109*100</f>
        <v>91.968493515256014</v>
      </c>
      <c r="M109" s="182"/>
    </row>
    <row r="110" spans="1:13" ht="25.5" x14ac:dyDescent="0.2">
      <c r="A110" s="180"/>
      <c r="B110" s="181"/>
      <c r="C110" s="13" t="s">
        <v>14</v>
      </c>
      <c r="D110" s="51">
        <f>D42+D63+D98</f>
        <v>0</v>
      </c>
      <c r="E110" s="55"/>
      <c r="F110" s="56"/>
      <c r="G110" s="55"/>
      <c r="H110" s="56"/>
      <c r="I110" s="55"/>
      <c r="J110" s="56"/>
      <c r="K110" s="55"/>
      <c r="L110" s="56"/>
      <c r="M110" s="182"/>
    </row>
    <row r="111" spans="1:13" ht="38.25" x14ac:dyDescent="0.2">
      <c r="A111" s="180"/>
      <c r="B111" s="181"/>
      <c r="C111" s="14" t="s">
        <v>15</v>
      </c>
      <c r="D111" s="51">
        <f>D43+D64+D99</f>
        <v>0</v>
      </c>
      <c r="E111" s="135"/>
      <c r="F111" s="62"/>
      <c r="G111" s="135"/>
      <c r="H111" s="62"/>
      <c r="I111" s="135"/>
      <c r="J111" s="62"/>
      <c r="K111" s="135"/>
      <c r="L111" s="62"/>
      <c r="M111" s="182"/>
    </row>
    <row r="112" spans="1:13" x14ac:dyDescent="0.2">
      <c r="A112" s="180"/>
      <c r="B112" s="181"/>
      <c r="C112" s="15" t="s">
        <v>68</v>
      </c>
      <c r="D112" s="51">
        <f>D44+D65+D100</f>
        <v>0</v>
      </c>
      <c r="E112" s="63"/>
      <c r="F112" s="56"/>
      <c r="G112" s="63"/>
      <c r="H112" s="56"/>
      <c r="I112" s="63"/>
      <c r="J112" s="56"/>
      <c r="K112" s="63"/>
      <c r="L112" s="56"/>
      <c r="M112" s="182"/>
    </row>
    <row r="113" spans="1:32" x14ac:dyDescent="0.2">
      <c r="A113" s="180"/>
      <c r="B113" s="181"/>
      <c r="C113" s="13" t="s">
        <v>69</v>
      </c>
      <c r="D113" s="51">
        <f>D45+D66+D101</f>
        <v>13339</v>
      </c>
      <c r="E113" s="52">
        <f>E45+E66+E101</f>
        <v>4593.3467600000004</v>
      </c>
      <c r="F113" s="52">
        <f>E113/D113*100</f>
        <v>34.435465627108478</v>
      </c>
      <c r="G113" s="52">
        <f>G45+G66+G101</f>
        <v>6534.545329999999</v>
      </c>
      <c r="H113" s="52">
        <f>G113/D113*100</f>
        <v>48.988269960266877</v>
      </c>
      <c r="I113" s="52">
        <f>I45+I66+I101</f>
        <v>8546.6152699999984</v>
      </c>
      <c r="J113" s="52">
        <f>I113/D113*100</f>
        <v>64.072383761901179</v>
      </c>
      <c r="K113" s="52">
        <f>K45+K66+K101</f>
        <v>12267.67735</v>
      </c>
      <c r="L113" s="52">
        <f>K113/D113*100</f>
        <v>91.968493515256014</v>
      </c>
      <c r="M113" s="182"/>
    </row>
    <row r="114" spans="1:32" ht="24.75" customHeight="1" x14ac:dyDescent="0.2">
      <c r="A114" s="180"/>
      <c r="B114" s="181"/>
      <c r="C114" s="14" t="s">
        <v>70</v>
      </c>
      <c r="D114" s="51">
        <f>D46+D67+D102</f>
        <v>0</v>
      </c>
      <c r="E114" s="57"/>
      <c r="F114" s="59"/>
      <c r="G114" s="57"/>
      <c r="H114" s="59"/>
      <c r="I114" s="57"/>
      <c r="J114" s="59"/>
      <c r="K114" s="57"/>
      <c r="L114" s="59"/>
      <c r="M114" s="183"/>
    </row>
    <row r="115" spans="1:32" x14ac:dyDescent="0.2">
      <c r="A115" s="164" t="s">
        <v>9</v>
      </c>
      <c r="B115" s="164"/>
      <c r="C115" s="101"/>
      <c r="D115" s="102"/>
      <c r="E115" s="101"/>
      <c r="F115" s="101"/>
      <c r="G115" s="103"/>
      <c r="H115" s="101"/>
      <c r="I115" s="101"/>
      <c r="J115" s="101"/>
      <c r="K115" s="101"/>
      <c r="L115" s="101"/>
      <c r="M115" s="101"/>
    </row>
    <row r="116" spans="1:32" x14ac:dyDescent="0.2">
      <c r="A116" s="165" t="s">
        <v>74</v>
      </c>
      <c r="B116" s="166"/>
      <c r="C116" s="16" t="s">
        <v>71</v>
      </c>
      <c r="D116" s="73">
        <f>D117+D118+D119+D120+D121</f>
        <v>0</v>
      </c>
      <c r="E116" s="74"/>
      <c r="F116" s="74"/>
      <c r="G116" s="74"/>
      <c r="H116" s="74"/>
      <c r="I116" s="74"/>
      <c r="J116" s="74"/>
      <c r="K116" s="74"/>
      <c r="L116" s="74"/>
      <c r="M116" s="171"/>
    </row>
    <row r="117" spans="1:32" ht="25.5" x14ac:dyDescent="0.2">
      <c r="A117" s="167"/>
      <c r="B117" s="168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71"/>
    </row>
    <row r="118" spans="1:32" ht="38.25" x14ac:dyDescent="0.2">
      <c r="A118" s="167"/>
      <c r="B118" s="168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71"/>
    </row>
    <row r="119" spans="1:32" ht="12.75" customHeight="1" x14ac:dyDescent="0.2">
      <c r="A119" s="167"/>
      <c r="B119" s="168"/>
      <c r="C119" s="15" t="s">
        <v>68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71"/>
    </row>
    <row r="120" spans="1:32" ht="12.75" customHeight="1" x14ac:dyDescent="0.2">
      <c r="A120" s="167"/>
      <c r="B120" s="168"/>
      <c r="C120" s="13" t="s">
        <v>69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71"/>
    </row>
    <row r="121" spans="1:32" ht="25.5" x14ac:dyDescent="0.2">
      <c r="A121" s="169"/>
      <c r="B121" s="170"/>
      <c r="C121" s="14" t="s">
        <v>70</v>
      </c>
      <c r="D121" s="53">
        <v>0</v>
      </c>
      <c r="E121" s="57"/>
      <c r="F121" s="59"/>
      <c r="G121" s="57"/>
      <c r="H121" s="59"/>
      <c r="I121" s="57"/>
      <c r="J121" s="59"/>
      <c r="K121" s="57"/>
      <c r="L121" s="59"/>
      <c r="M121" s="171"/>
    </row>
    <row r="122" spans="1:32" x14ac:dyDescent="0.2">
      <c r="A122" s="165" t="s">
        <v>75</v>
      </c>
      <c r="B122" s="166"/>
      <c r="C122" s="16" t="s">
        <v>71</v>
      </c>
      <c r="D122" s="68">
        <f t="shared" ref="D122" si="8">D123+D124+D125+D126+D127</f>
        <v>0</v>
      </c>
      <c r="E122" s="69"/>
      <c r="F122" s="69"/>
      <c r="G122" s="69"/>
      <c r="H122" s="69"/>
      <c r="I122" s="69"/>
      <c r="J122" s="69"/>
      <c r="K122" s="69"/>
      <c r="L122" s="69"/>
      <c r="M122" s="171"/>
    </row>
    <row r="123" spans="1:32" ht="25.5" x14ac:dyDescent="0.2">
      <c r="A123" s="167"/>
      <c r="B123" s="168"/>
      <c r="C123" s="13" t="s">
        <v>14</v>
      </c>
      <c r="D123" s="51">
        <v>0</v>
      </c>
      <c r="E123" s="54"/>
      <c r="F123" s="70"/>
      <c r="G123" s="54"/>
      <c r="H123" s="70"/>
      <c r="I123" s="54"/>
      <c r="J123" s="70"/>
      <c r="K123" s="54"/>
      <c r="L123" s="70"/>
      <c r="M123" s="171"/>
    </row>
    <row r="124" spans="1:32" ht="38.25" x14ac:dyDescent="0.2">
      <c r="A124" s="167"/>
      <c r="B124" s="168"/>
      <c r="C124" s="14" t="s">
        <v>15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71"/>
    </row>
    <row r="125" spans="1:32" ht="13.5" customHeight="1" x14ac:dyDescent="0.2">
      <c r="A125" s="167"/>
      <c r="B125" s="168"/>
      <c r="C125" s="15" t="s">
        <v>68</v>
      </c>
      <c r="D125" s="51">
        <v>0</v>
      </c>
      <c r="E125" s="55"/>
      <c r="F125" s="56"/>
      <c r="G125" s="55"/>
      <c r="H125" s="56"/>
      <c r="I125" s="55"/>
      <c r="J125" s="56"/>
      <c r="K125" s="55"/>
      <c r="L125" s="56"/>
      <c r="M125" s="171"/>
    </row>
    <row r="126" spans="1:32" s="23" customFormat="1" ht="12.75" customHeight="1" x14ac:dyDescent="0.2">
      <c r="A126" s="167"/>
      <c r="B126" s="168"/>
      <c r="C126" s="13" t="s">
        <v>69</v>
      </c>
      <c r="D126" s="51">
        <v>0</v>
      </c>
      <c r="E126" s="52"/>
      <c r="F126" s="52"/>
      <c r="G126" s="52"/>
      <c r="H126" s="52"/>
      <c r="I126" s="52"/>
      <c r="J126" s="52"/>
      <c r="K126" s="52"/>
      <c r="L126" s="52"/>
      <c r="M126" s="17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169"/>
      <c r="B127" s="170"/>
      <c r="C127" s="14" t="s">
        <v>70</v>
      </c>
      <c r="D127" s="51">
        <v>0</v>
      </c>
      <c r="E127" s="57"/>
      <c r="F127" s="59"/>
      <c r="G127" s="57"/>
      <c r="H127" s="59"/>
      <c r="I127" s="57"/>
      <c r="J127" s="59"/>
      <c r="K127" s="57"/>
      <c r="L127" s="59"/>
      <c r="M127" s="17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12.75" customHeight="1" x14ac:dyDescent="0.2">
      <c r="A128" s="172" t="s">
        <v>76</v>
      </c>
      <c r="B128" s="173"/>
      <c r="C128" s="16" t="s">
        <v>71</v>
      </c>
      <c r="D128" s="68">
        <f>D129+D130+D131+D132+D133</f>
        <v>0</v>
      </c>
      <c r="E128" s="69"/>
      <c r="F128" s="69"/>
      <c r="G128" s="69"/>
      <c r="H128" s="69"/>
      <c r="I128" s="69"/>
      <c r="J128" s="69"/>
      <c r="K128" s="69"/>
      <c r="L128" s="69"/>
      <c r="M128" s="17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25.5" customHeight="1" x14ac:dyDescent="0.2">
      <c r="A129" s="174"/>
      <c r="B129" s="175"/>
      <c r="C129" s="13" t="s">
        <v>14</v>
      </c>
      <c r="D129" s="51">
        <v>0</v>
      </c>
      <c r="E129" s="54"/>
      <c r="F129" s="70"/>
      <c r="G129" s="54"/>
      <c r="H129" s="70"/>
      <c r="I129" s="54"/>
      <c r="J129" s="70"/>
      <c r="K129" s="54"/>
      <c r="L129" s="70"/>
      <c r="M129" s="171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ht="38.25" x14ac:dyDescent="0.2">
      <c r="A130" s="174"/>
      <c r="B130" s="175"/>
      <c r="C130" s="14" t="s">
        <v>15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7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x14ac:dyDescent="0.2">
      <c r="A131" s="174"/>
      <c r="B131" s="175"/>
      <c r="C131" s="15" t="s">
        <v>68</v>
      </c>
      <c r="D131" s="51">
        <v>0</v>
      </c>
      <c r="E131" s="55"/>
      <c r="F131" s="56"/>
      <c r="G131" s="55"/>
      <c r="H131" s="56"/>
      <c r="I131" s="55"/>
      <c r="J131" s="56"/>
      <c r="K131" s="55"/>
      <c r="L131" s="56"/>
      <c r="M131" s="17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174"/>
      <c r="B132" s="175"/>
      <c r="C132" s="13" t="s">
        <v>69</v>
      </c>
      <c r="D132" s="51">
        <v>0</v>
      </c>
      <c r="E132" s="52"/>
      <c r="F132" s="52"/>
      <c r="G132" s="52"/>
      <c r="H132" s="52"/>
      <c r="I132" s="52"/>
      <c r="J132" s="52"/>
      <c r="K132" s="52"/>
      <c r="L132" s="52"/>
      <c r="M132" s="17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5.5" customHeight="1" x14ac:dyDescent="0.2">
      <c r="A133" s="176"/>
      <c r="B133" s="177"/>
      <c r="C133" s="15" t="s">
        <v>70</v>
      </c>
      <c r="D133" s="51">
        <v>0</v>
      </c>
      <c r="E133" s="63"/>
      <c r="F133" s="64"/>
      <c r="G133" s="63"/>
      <c r="H133" s="64"/>
      <c r="I133" s="63"/>
      <c r="J133" s="64"/>
      <c r="K133" s="63"/>
      <c r="L133" s="64"/>
      <c r="M133" s="17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x14ac:dyDescent="0.2">
      <c r="A134" s="178" t="s">
        <v>77</v>
      </c>
      <c r="B134" s="179"/>
      <c r="C134" s="16" t="s">
        <v>71</v>
      </c>
      <c r="D134" s="68">
        <f>SUM(D135:D139)</f>
        <v>13339</v>
      </c>
      <c r="E134" s="69">
        <f>SUM(E135:E139)</f>
        <v>4593.3467600000004</v>
      </c>
      <c r="F134" s="69">
        <f>SUM(F135:F139)</f>
        <v>34.435465627108478</v>
      </c>
      <c r="G134" s="69">
        <f>SUM(G135:G139)</f>
        <v>6534.545329999999</v>
      </c>
      <c r="H134" s="69">
        <f>G134/D134*100</f>
        <v>48.988269960266877</v>
      </c>
      <c r="I134" s="69">
        <f>SUM(I135:I139)</f>
        <v>8546.6152699999984</v>
      </c>
      <c r="J134" s="69">
        <f>I134/D134*100</f>
        <v>64.072383761901179</v>
      </c>
      <c r="K134" s="69">
        <f>SUM(K135:K139)</f>
        <v>12267.677349999998</v>
      </c>
      <c r="L134" s="69">
        <f>K134/D134*100</f>
        <v>91.968493515256</v>
      </c>
      <c r="M134" s="18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ht="25.5" x14ac:dyDescent="0.2">
      <c r="A135" s="180"/>
      <c r="B135" s="181"/>
      <c r="C135" s="13" t="s">
        <v>14</v>
      </c>
      <c r="D135" s="51">
        <f>D142+D148</f>
        <v>0</v>
      </c>
      <c r="E135" s="55"/>
      <c r="F135" s="56"/>
      <c r="G135" s="55"/>
      <c r="H135" s="56"/>
      <c r="I135" s="55"/>
      <c r="J135" s="56"/>
      <c r="K135" s="55"/>
      <c r="L135" s="56"/>
      <c r="M135" s="18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38.25" x14ac:dyDescent="0.2">
      <c r="A136" s="180"/>
      <c r="B136" s="181"/>
      <c r="C136" s="14" t="s">
        <v>15</v>
      </c>
      <c r="D136" s="51">
        <f>D143+D149</f>
        <v>0</v>
      </c>
      <c r="E136" s="135"/>
      <c r="F136" s="62"/>
      <c r="G136" s="135"/>
      <c r="H136" s="62"/>
      <c r="I136" s="135"/>
      <c r="J136" s="62"/>
      <c r="K136" s="135"/>
      <c r="L136" s="62"/>
      <c r="M136" s="182"/>
    </row>
    <row r="137" spans="1:32" x14ac:dyDescent="0.2">
      <c r="A137" s="180"/>
      <c r="B137" s="181"/>
      <c r="C137" s="15" t="s">
        <v>68</v>
      </c>
      <c r="D137" s="51">
        <f t="shared" ref="D137:D139" si="9">D144+D150</f>
        <v>0</v>
      </c>
      <c r="E137" s="63"/>
      <c r="F137" s="56"/>
      <c r="G137" s="63"/>
      <c r="H137" s="56"/>
      <c r="I137" s="63"/>
      <c r="J137" s="56"/>
      <c r="K137" s="63"/>
      <c r="L137" s="56"/>
      <c r="M137" s="182"/>
    </row>
    <row r="138" spans="1:32" x14ac:dyDescent="0.2">
      <c r="A138" s="180"/>
      <c r="B138" s="181"/>
      <c r="C138" s="13" t="s">
        <v>69</v>
      </c>
      <c r="D138" s="51">
        <f t="shared" si="9"/>
        <v>13339</v>
      </c>
      <c r="E138" s="52">
        <f>E141+E147</f>
        <v>4593.3467600000004</v>
      </c>
      <c r="F138" s="52">
        <f>E138/D138*100</f>
        <v>34.435465627108478</v>
      </c>
      <c r="G138" s="52">
        <f>G141+G147</f>
        <v>6534.545329999999</v>
      </c>
      <c r="H138" s="52">
        <f>G138/D138*100</f>
        <v>48.988269960266877</v>
      </c>
      <c r="I138" s="52">
        <f>I141+I147</f>
        <v>8546.6152699999984</v>
      </c>
      <c r="J138" s="52">
        <f>I138/D138*100</f>
        <v>64.072383761901179</v>
      </c>
      <c r="K138" s="52">
        <f>K141+K147</f>
        <v>12267.677349999998</v>
      </c>
      <c r="L138" s="52">
        <f>K138/D138*100</f>
        <v>91.968493515256</v>
      </c>
      <c r="M138" s="182"/>
    </row>
    <row r="139" spans="1:32" ht="25.5" x14ac:dyDescent="0.2">
      <c r="A139" s="180"/>
      <c r="B139" s="181"/>
      <c r="C139" s="14" t="s">
        <v>70</v>
      </c>
      <c r="D139" s="51">
        <f t="shared" si="9"/>
        <v>0</v>
      </c>
      <c r="E139" s="57"/>
      <c r="F139" s="59"/>
      <c r="G139" s="57"/>
      <c r="H139" s="59"/>
      <c r="I139" s="57"/>
      <c r="J139" s="59"/>
      <c r="K139" s="57"/>
      <c r="L139" s="59"/>
      <c r="M139" s="183"/>
    </row>
    <row r="140" spans="1:32" x14ac:dyDescent="0.2">
      <c r="A140" s="164" t="s">
        <v>9</v>
      </c>
      <c r="B140" s="164"/>
      <c r="C140" s="101"/>
      <c r="D140" s="102"/>
      <c r="E140" s="101"/>
      <c r="F140" s="101"/>
      <c r="G140" s="103"/>
      <c r="H140" s="101"/>
      <c r="I140" s="101"/>
      <c r="J140" s="101"/>
      <c r="K140" s="101"/>
      <c r="L140" s="101"/>
      <c r="M140" s="101"/>
    </row>
    <row r="141" spans="1:32" x14ac:dyDescent="0.2">
      <c r="A141" s="165" t="s">
        <v>78</v>
      </c>
      <c r="B141" s="166"/>
      <c r="C141" s="16" t="s">
        <v>71</v>
      </c>
      <c r="D141" s="73">
        <f t="shared" ref="D141:F141" si="10">D142+D143+D144+D145+D146</f>
        <v>7695.1</v>
      </c>
      <c r="E141" s="74">
        <f>E142+E143+E144+E145+E146</f>
        <v>2917.5095099999999</v>
      </c>
      <c r="F141" s="74">
        <f t="shared" si="10"/>
        <v>37.913860898493844</v>
      </c>
      <c r="G141" s="74">
        <f>G142+G143+G144+G145+G146</f>
        <v>4324.7068399999989</v>
      </c>
      <c r="H141" s="74">
        <f>G141/D141*100</f>
        <v>56.20078803394366</v>
      </c>
      <c r="I141" s="74">
        <f>I142+I143+I144+I145+I146</f>
        <v>4998.2616099999987</v>
      </c>
      <c r="J141" s="74">
        <f>I141/D141*100</f>
        <v>64.95382269236265</v>
      </c>
      <c r="K141" s="74">
        <f>K142+K143+K144+K145+K146</f>
        <v>7199.7848499999982</v>
      </c>
      <c r="L141" s="74">
        <f>K141/D141*100</f>
        <v>93.563239594027337</v>
      </c>
      <c r="M141" s="171"/>
    </row>
    <row r="142" spans="1:32" ht="25.5" x14ac:dyDescent="0.2">
      <c r="A142" s="167"/>
      <c r="B142" s="168"/>
      <c r="C142" s="13" t="s">
        <v>14</v>
      </c>
      <c r="D142" s="51">
        <v>0</v>
      </c>
      <c r="E142" s="54"/>
      <c r="F142" s="70"/>
      <c r="G142" s="54"/>
      <c r="H142" s="70"/>
      <c r="I142" s="54"/>
      <c r="J142" s="70"/>
      <c r="K142" s="54"/>
      <c r="L142" s="70"/>
      <c r="M142" s="171"/>
    </row>
    <row r="143" spans="1:32" ht="38.25" x14ac:dyDescent="0.2">
      <c r="A143" s="167"/>
      <c r="B143" s="168"/>
      <c r="C143" s="14" t="s">
        <v>15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71"/>
    </row>
    <row r="144" spans="1:32" x14ac:dyDescent="0.2">
      <c r="A144" s="167"/>
      <c r="B144" s="168"/>
      <c r="C144" s="15" t="s">
        <v>68</v>
      </c>
      <c r="D144" s="51">
        <v>0</v>
      </c>
      <c r="E144" s="55"/>
      <c r="F144" s="56"/>
      <c r="G144" s="55"/>
      <c r="H144" s="56"/>
      <c r="I144" s="55"/>
      <c r="J144" s="56"/>
      <c r="K144" s="55"/>
      <c r="L144" s="56"/>
      <c r="M144" s="171"/>
    </row>
    <row r="145" spans="1:32" ht="12.75" customHeight="1" x14ac:dyDescent="0.2">
      <c r="A145" s="167"/>
      <c r="B145" s="168"/>
      <c r="C145" s="13" t="s">
        <v>69</v>
      </c>
      <c r="D145" s="51">
        <v>7695.1</v>
      </c>
      <c r="E145" s="52">
        <v>2917.5095099999999</v>
      </c>
      <c r="F145" s="52">
        <f>E145/D145*100</f>
        <v>37.913860898493844</v>
      </c>
      <c r="G145" s="52">
        <f>E145+1407.31288-0.11555</f>
        <v>4324.7068399999989</v>
      </c>
      <c r="H145" s="52">
        <f>G145/D145*100</f>
        <v>56.20078803394366</v>
      </c>
      <c r="I145" s="52">
        <f>G145+673.55477</f>
        <v>4998.2616099999987</v>
      </c>
      <c r="J145" s="52">
        <f>I145/D145*100</f>
        <v>64.95382269236265</v>
      </c>
      <c r="K145" s="52">
        <f>I145+2201.52324</f>
        <v>7199.7848499999982</v>
      </c>
      <c r="L145" s="52">
        <f>K145/D145*100</f>
        <v>93.563239594027337</v>
      </c>
      <c r="M145" s="171"/>
    </row>
    <row r="146" spans="1:32" ht="25.5" x14ac:dyDescent="0.2">
      <c r="A146" s="169"/>
      <c r="B146" s="170"/>
      <c r="C146" s="14" t="s">
        <v>70</v>
      </c>
      <c r="D146" s="53">
        <v>0</v>
      </c>
      <c r="E146" s="57"/>
      <c r="F146" s="59"/>
      <c r="G146" s="57"/>
      <c r="H146" s="59"/>
      <c r="I146" s="57"/>
      <c r="J146" s="59"/>
      <c r="K146" s="57"/>
      <c r="L146" s="59"/>
      <c r="M146" s="171"/>
    </row>
    <row r="147" spans="1:32" x14ac:dyDescent="0.2">
      <c r="A147" s="165" t="s">
        <v>79</v>
      </c>
      <c r="B147" s="166"/>
      <c r="C147" s="16" t="s">
        <v>71</v>
      </c>
      <c r="D147" s="68">
        <f t="shared" ref="D147:K147" si="11">D148+D149+D150+D151+D152</f>
        <v>5643.9</v>
      </c>
      <c r="E147" s="69">
        <f t="shared" si="11"/>
        <v>1675.83725</v>
      </c>
      <c r="F147" s="69">
        <f t="shared" si="11"/>
        <v>29.692894098052768</v>
      </c>
      <c r="G147" s="69">
        <f t="shared" si="11"/>
        <v>2209.8384899999996</v>
      </c>
      <c r="H147" s="69">
        <f t="shared" si="11"/>
        <v>39.154458619040021</v>
      </c>
      <c r="I147" s="69">
        <f t="shared" si="11"/>
        <v>3548.3536599999998</v>
      </c>
      <c r="J147" s="69">
        <f t="shared" si="11"/>
        <v>62.870597636386179</v>
      </c>
      <c r="K147" s="69">
        <f t="shared" si="11"/>
        <v>5067.8924999999999</v>
      </c>
      <c r="L147" s="69">
        <f>K147/D147*100</f>
        <v>89.794158294796162</v>
      </c>
      <c r="M147" s="171"/>
    </row>
    <row r="148" spans="1:32" ht="25.5" x14ac:dyDescent="0.2">
      <c r="A148" s="167"/>
      <c r="B148" s="168"/>
      <c r="C148" s="13" t="s">
        <v>14</v>
      </c>
      <c r="D148" s="51">
        <v>0</v>
      </c>
      <c r="E148" s="54"/>
      <c r="F148" s="70"/>
      <c r="G148" s="54"/>
      <c r="H148" s="70"/>
      <c r="I148" s="54"/>
      <c r="J148" s="70"/>
      <c r="K148" s="54"/>
      <c r="L148" s="70"/>
      <c r="M148" s="171"/>
    </row>
    <row r="149" spans="1:32" ht="38.25" x14ac:dyDescent="0.2">
      <c r="A149" s="167"/>
      <c r="B149" s="168"/>
      <c r="C149" s="14" t="s">
        <v>15</v>
      </c>
      <c r="D149" s="51">
        <v>0</v>
      </c>
      <c r="E149" s="52"/>
      <c r="F149" s="52"/>
      <c r="G149" s="52"/>
      <c r="H149" s="52"/>
      <c r="I149" s="52"/>
      <c r="J149" s="52"/>
      <c r="K149" s="52"/>
      <c r="L149" s="52"/>
      <c r="M149" s="171"/>
    </row>
    <row r="150" spans="1:32" x14ac:dyDescent="0.2">
      <c r="A150" s="167"/>
      <c r="B150" s="168"/>
      <c r="C150" s="15" t="s">
        <v>68</v>
      </c>
      <c r="D150" s="51">
        <v>0</v>
      </c>
      <c r="E150" s="55"/>
      <c r="F150" s="56"/>
      <c r="G150" s="55"/>
      <c r="H150" s="56"/>
      <c r="I150" s="55"/>
      <c r="J150" s="56"/>
      <c r="K150" s="55"/>
      <c r="L150" s="56"/>
      <c r="M150" s="171"/>
    </row>
    <row r="151" spans="1:32" x14ac:dyDescent="0.2">
      <c r="A151" s="167"/>
      <c r="B151" s="168"/>
      <c r="C151" s="13" t="s">
        <v>69</v>
      </c>
      <c r="D151" s="51">
        <v>5643.9</v>
      </c>
      <c r="E151" s="52">
        <v>1675.83725</v>
      </c>
      <c r="F151" s="52">
        <f>E151/D151*100</f>
        <v>29.692894098052768</v>
      </c>
      <c r="G151" s="52">
        <f>E151+600.25431-66.25307</f>
        <v>2209.8384899999996</v>
      </c>
      <c r="H151" s="52">
        <f>G151/D151*100</f>
        <v>39.154458619040021</v>
      </c>
      <c r="I151" s="52">
        <f>G151+1338.51517</f>
        <v>3548.3536599999998</v>
      </c>
      <c r="J151" s="52">
        <f>I151/D151*100</f>
        <v>62.870597636386179</v>
      </c>
      <c r="K151" s="52">
        <f>I151+1519.16884+0.37</f>
        <v>5067.8924999999999</v>
      </c>
      <c r="L151" s="52">
        <f>K151/D151*100</f>
        <v>89.794158294796162</v>
      </c>
      <c r="M151" s="171"/>
    </row>
    <row r="152" spans="1:32" s="23" customFormat="1" ht="24.75" customHeight="1" x14ac:dyDescent="0.2">
      <c r="A152" s="169"/>
      <c r="B152" s="170"/>
      <c r="C152" s="15" t="s">
        <v>70</v>
      </c>
      <c r="D152" s="51">
        <v>0</v>
      </c>
      <c r="E152" s="63"/>
      <c r="F152" s="64"/>
      <c r="G152" s="63"/>
      <c r="H152" s="64"/>
      <c r="I152" s="63"/>
      <c r="J152" s="64"/>
      <c r="K152" s="63"/>
      <c r="L152" s="64"/>
      <c r="M152" s="171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s="23" customFormat="1" ht="12.75" customHeight="1" x14ac:dyDescent="0.2">
      <c r="A153"/>
      <c r="B153"/>
      <c r="C153"/>
      <c r="D153" s="27"/>
      <c r="E153"/>
      <c r="F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s="23" customFormat="1" ht="18" customHeight="1" x14ac:dyDescent="0.25">
      <c r="A154" s="162" t="s">
        <v>19</v>
      </c>
      <c r="B154" s="163"/>
      <c r="C154" s="113" t="s">
        <v>23</v>
      </c>
      <c r="D154" s="113"/>
      <c r="E154" s="104"/>
      <c r="F154" s="1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s="23" customFormat="1" ht="15.75" x14ac:dyDescent="0.25">
      <c r="A155" s="142"/>
      <c r="B155" s="143"/>
      <c r="C155" s="106" t="s">
        <v>84</v>
      </c>
      <c r="D155" s="9"/>
      <c r="E155" s="104"/>
      <c r="F155" s="1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s="23" customFormat="1" ht="48.75" customHeight="1" x14ac:dyDescent="0.25">
      <c r="A156" s="278" t="s">
        <v>20</v>
      </c>
      <c r="B156" s="279"/>
      <c r="C156" s="113" t="s">
        <v>23</v>
      </c>
      <c r="D156" s="114"/>
      <c r="E156"/>
      <c r="F156" s="1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s="23" customFormat="1" ht="15" x14ac:dyDescent="0.2">
      <c r="A157" s="18"/>
      <c r="B157" s="18"/>
      <c r="C157" s="106" t="s">
        <v>84</v>
      </c>
      <c r="D157" s="35"/>
      <c r="E157" s="18"/>
      <c r="F157" s="1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s="23" customFormat="1" ht="15.75" x14ac:dyDescent="0.25">
      <c r="A158" s="5" t="s">
        <v>81</v>
      </c>
      <c r="B158" s="18"/>
      <c r="C158" s="18"/>
      <c r="D158" s="35"/>
      <c r="E158" s="18"/>
      <c r="F158" s="1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s="23" customFormat="1" ht="15.75" x14ac:dyDescent="0.25">
      <c r="A159" s="278" t="s">
        <v>80</v>
      </c>
      <c r="B159" s="278"/>
      <c r="C159" s="105" t="s">
        <v>24</v>
      </c>
      <c r="D159" s="108"/>
      <c r="E159" s="107"/>
      <c r="F159" s="1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s="23" customFormat="1" ht="17.25" customHeight="1" x14ac:dyDescent="0.25">
      <c r="A160" s="278"/>
      <c r="B160" s="278"/>
      <c r="C160" s="106" t="s">
        <v>84</v>
      </c>
      <c r="D160" s="29"/>
      <c r="E160" s="107"/>
      <c r="F160" s="1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s="23" customFormat="1" ht="15.75" x14ac:dyDescent="0.25">
      <c r="A161" s="5"/>
      <c r="B161" s="5"/>
      <c r="C161" s="5"/>
      <c r="D161" s="29"/>
      <c r="E161" s="107"/>
      <c r="F161" s="1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5.75" x14ac:dyDescent="0.25">
      <c r="A162" s="278" t="s">
        <v>82</v>
      </c>
      <c r="B162" s="278"/>
      <c r="C162" s="105" t="s">
        <v>83</v>
      </c>
      <c r="D162" s="108"/>
      <c r="E162" s="107"/>
    </row>
    <row r="163" spans="1:32" ht="20.25" customHeight="1" x14ac:dyDescent="0.25">
      <c r="A163" s="278"/>
      <c r="B163" s="278"/>
      <c r="C163" s="106" t="s">
        <v>84</v>
      </c>
      <c r="D163" s="29"/>
      <c r="E163" s="5"/>
    </row>
  </sheetData>
  <mergeCells count="84"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9:M19"/>
    <mergeCell ref="A20:M20"/>
    <mergeCell ref="A27:M27"/>
    <mergeCell ref="A28:M28"/>
    <mergeCell ref="A30:M30"/>
    <mergeCell ref="A29:M29"/>
    <mergeCell ref="A21:A26"/>
    <mergeCell ref="B21:B26"/>
    <mergeCell ref="M21:M26"/>
    <mergeCell ref="A31:A36"/>
    <mergeCell ref="B31:B36"/>
    <mergeCell ref="M31:M36"/>
    <mergeCell ref="A61:M61"/>
    <mergeCell ref="A37:M37"/>
    <mergeCell ref="A38:M38"/>
    <mergeCell ref="A40:M40"/>
    <mergeCell ref="A41:B46"/>
    <mergeCell ref="M41:M46"/>
    <mergeCell ref="A47:B52"/>
    <mergeCell ref="M47:M52"/>
    <mergeCell ref="A53:M53"/>
    <mergeCell ref="A54:M54"/>
    <mergeCell ref="A55:A60"/>
    <mergeCell ref="B55:B60"/>
    <mergeCell ref="M55:M60"/>
    <mergeCell ref="A84:M84"/>
    <mergeCell ref="A62:B67"/>
    <mergeCell ref="M62:M67"/>
    <mergeCell ref="A68:B73"/>
    <mergeCell ref="M68:M73"/>
    <mergeCell ref="A74:M74"/>
    <mergeCell ref="A75:M75"/>
    <mergeCell ref="A76:A81"/>
    <mergeCell ref="B76:B81"/>
    <mergeCell ref="M76:M81"/>
    <mergeCell ref="A82:M82"/>
    <mergeCell ref="A83:M83"/>
    <mergeCell ref="A85:M85"/>
    <mergeCell ref="A88:M88"/>
    <mergeCell ref="A89:M89"/>
    <mergeCell ref="A90:A95"/>
    <mergeCell ref="B90:B95"/>
    <mergeCell ref="M90:M95"/>
    <mergeCell ref="A86:M86"/>
    <mergeCell ref="A87:M87"/>
    <mergeCell ref="A96:M96"/>
    <mergeCell ref="A97:B102"/>
    <mergeCell ref="M97:M102"/>
    <mergeCell ref="A103:B108"/>
    <mergeCell ref="M103:M108"/>
    <mergeCell ref="A109:B114"/>
    <mergeCell ref="M109:M114"/>
    <mergeCell ref="A115:B115"/>
    <mergeCell ref="A116:B121"/>
    <mergeCell ref="M116:M121"/>
    <mergeCell ref="A156:B156"/>
    <mergeCell ref="A159:B160"/>
    <mergeCell ref="A162:B163"/>
    <mergeCell ref="A39:M39"/>
    <mergeCell ref="A140:B140"/>
    <mergeCell ref="A141:B146"/>
    <mergeCell ref="M141:M146"/>
    <mergeCell ref="A147:B152"/>
    <mergeCell ref="M147:M152"/>
    <mergeCell ref="A154:B154"/>
    <mergeCell ref="A122:B127"/>
    <mergeCell ref="M122:M127"/>
    <mergeCell ref="A128:B133"/>
    <mergeCell ref="M128:M133"/>
    <mergeCell ref="A134:B139"/>
    <mergeCell ref="M134:M139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4" manualBreakCount="4">
    <brk id="40" max="12" man="1"/>
    <brk id="73" max="12" man="1"/>
    <brk id="89" max="12" man="1"/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Отчёт за 4 кв. 2020</vt:lpstr>
      <vt:lpstr>4 кв. 2020</vt:lpstr>
      <vt:lpstr>Отчёт за 1 кв. 2021</vt:lpstr>
      <vt:lpstr>1 кв. 2021</vt:lpstr>
      <vt:lpstr>Отчёт за 2 кв. 2021</vt:lpstr>
      <vt:lpstr>2 кв. 2021</vt:lpstr>
      <vt:lpstr>Отчёт за 3 кв. 2021</vt:lpstr>
      <vt:lpstr>3 кв. 2021</vt:lpstr>
      <vt:lpstr>Отчёт за 4 кв. 2021</vt:lpstr>
      <vt:lpstr>4 кв. 2021</vt:lpstr>
      <vt:lpstr>'Отчёт за 1 кв. 2021'!Заголовки_для_печати</vt:lpstr>
      <vt:lpstr>'Отчёт за 2 кв. 2021'!Заголовки_для_печати</vt:lpstr>
      <vt:lpstr>'Отчёт за 3 кв. 2021'!Заголовки_для_печати</vt:lpstr>
      <vt:lpstr>'Отчёт за 4 кв. 2020'!Заголовки_для_печати</vt:lpstr>
      <vt:lpstr>'Отчёт за 4 кв. 2021'!Заголовки_для_печати</vt:lpstr>
      <vt:lpstr>'Отчёт за 1 кв. 2021'!Область_печати</vt:lpstr>
      <vt:lpstr>'Отчёт за 2 кв. 2021'!Область_печати</vt:lpstr>
      <vt:lpstr>'Отчёт за 3 кв. 2021'!Область_печати</vt:lpstr>
      <vt:lpstr>'Отчёт за 4 кв. 2020'!Область_печати</vt:lpstr>
      <vt:lpstr>'Отчёт за 4 кв.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Мальцева</cp:lastModifiedBy>
  <cp:lastPrinted>2021-10-18T07:39:32Z</cp:lastPrinted>
  <dcterms:created xsi:type="dcterms:W3CDTF">1996-10-08T23:32:33Z</dcterms:created>
  <dcterms:modified xsi:type="dcterms:W3CDTF">2022-02-18T07:50:53Z</dcterms:modified>
</cp:coreProperties>
</file>