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8955" activeTab="6"/>
  </bookViews>
  <sheets>
    <sheet name="Финансирование 1 кв." sheetId="1" r:id="rId1"/>
    <sheet name="Показатели 1 кв." sheetId="2" r:id="rId2"/>
    <sheet name="1 кв." sheetId="3" r:id="rId3"/>
    <sheet name="Финансирование 2 кв." sheetId="5" r:id="rId4"/>
    <sheet name="Показатели 2 кв." sheetId="6" r:id="rId5"/>
    <sheet name="2 кв." sheetId="4" r:id="rId6"/>
    <sheet name="Финансирование 3 кв." sheetId="8" r:id="rId7"/>
    <sheet name="Показатели 3 кв." sheetId="9" r:id="rId8"/>
    <sheet name="3 кв." sheetId="10" r:id="rId9"/>
  </sheets>
  <definedNames>
    <definedName name="_xlnm._FilterDatabase" localSheetId="0" hidden="1">'Финансирование 1 кв.'!$C$2:$C$150</definedName>
    <definedName name="_xlnm._FilterDatabase" localSheetId="3" hidden="1">'Финансирование 2 кв.'!$C$2:$C$150</definedName>
    <definedName name="_xlnm._FilterDatabase" localSheetId="6" hidden="1">'Финансирование 3 кв.'!$C$2:$C$150</definedName>
    <definedName name="BossProviderVariable?_82e37b92_8454_493a_a09e_e1f9ab66b426" hidden="1">"25_01_2006"</definedName>
    <definedName name="_xlnm.Print_Titles" localSheetId="0">'Финансирование 1 кв.'!$13:$16</definedName>
    <definedName name="_xlnm.Print_Titles" localSheetId="3">'Финансирование 2 кв.'!$13:$16</definedName>
    <definedName name="_xlnm.Print_Titles" localSheetId="6">'Финансирование 3 кв.'!$13:$16</definedName>
    <definedName name="_xlnm.Print_Area" localSheetId="0">'Финансирование 1 кв.'!$A$1:$N$127</definedName>
    <definedName name="_xlnm.Print_Area" localSheetId="3">'Финансирование 2 кв.'!$A$1:$N$127</definedName>
    <definedName name="_xlnm.Print_Area" localSheetId="6">'Финансирование 3 кв.'!$A$1:$N$127</definedName>
  </definedNames>
  <calcPr calcId="145621" iterate="1"/>
</workbook>
</file>

<file path=xl/calcChain.xml><?xml version="1.0" encoding="utf-8"?>
<calcChain xmlns="http://schemas.openxmlformats.org/spreadsheetml/2006/main">
  <c r="D51" i="8" l="1"/>
  <c r="K17" i="8" l="1"/>
  <c r="J17" i="8"/>
  <c r="K21" i="8"/>
  <c r="J21" i="8"/>
  <c r="K29" i="8"/>
  <c r="J29" i="8"/>
  <c r="K33" i="8"/>
  <c r="J33" i="8"/>
  <c r="K41" i="8"/>
  <c r="J41" i="8"/>
  <c r="K45" i="8"/>
  <c r="J45" i="8"/>
  <c r="K111" i="8"/>
  <c r="J111" i="8"/>
  <c r="K115" i="8"/>
  <c r="J115" i="8"/>
  <c r="K105" i="8"/>
  <c r="J105" i="8"/>
  <c r="K109" i="8"/>
  <c r="J109" i="8"/>
  <c r="K98" i="8" l="1"/>
  <c r="J98" i="8"/>
  <c r="K102" i="8"/>
  <c r="J102" i="8"/>
  <c r="K92" i="8"/>
  <c r="J92" i="8"/>
  <c r="K96" i="8"/>
  <c r="J96" i="8"/>
  <c r="K86" i="8"/>
  <c r="J86" i="8"/>
  <c r="K90" i="8"/>
  <c r="J90" i="8"/>
  <c r="G96" i="8"/>
  <c r="K79" i="8"/>
  <c r="J79" i="8"/>
  <c r="K83" i="8"/>
  <c r="J83" i="8"/>
  <c r="H83" i="8"/>
  <c r="K73" i="8"/>
  <c r="J73" i="8"/>
  <c r="K77" i="8"/>
  <c r="J77" i="8"/>
  <c r="K66" i="8"/>
  <c r="J66" i="8"/>
  <c r="K70" i="8"/>
  <c r="J70" i="8"/>
  <c r="H70" i="8"/>
  <c r="G70" i="8"/>
  <c r="I66" i="8"/>
  <c r="I70" i="8"/>
  <c r="K60" i="8"/>
  <c r="J60" i="8"/>
  <c r="I60" i="8"/>
  <c r="H60" i="8"/>
  <c r="K64" i="8"/>
  <c r="J64" i="8"/>
  <c r="J54" i="8"/>
  <c r="K58" i="8"/>
  <c r="I58" i="8"/>
  <c r="J58" i="8"/>
  <c r="T30" i="10"/>
  <c r="N30" i="10"/>
  <c r="Y30" i="10"/>
  <c r="Y31" i="10" s="1"/>
  <c r="X30" i="10"/>
  <c r="X31" i="10" s="1"/>
  <c r="X32" i="10" s="1"/>
  <c r="W30" i="10"/>
  <c r="V30" i="10"/>
  <c r="U30" i="10"/>
  <c r="S30" i="10"/>
  <c r="S31" i="10" s="1"/>
  <c r="K36" i="10" s="1"/>
  <c r="R30" i="10"/>
  <c r="R31" i="10" s="1"/>
  <c r="Q30" i="10"/>
  <c r="P30" i="10"/>
  <c r="O30" i="10"/>
  <c r="M30" i="10"/>
  <c r="L30" i="10"/>
  <c r="K30" i="10"/>
  <c r="K31" i="10" s="1"/>
  <c r="J30" i="10"/>
  <c r="I30" i="10"/>
  <c r="H30" i="10"/>
  <c r="G30" i="10"/>
  <c r="F30" i="10"/>
  <c r="D30" i="10"/>
  <c r="C30" i="10"/>
  <c r="B30" i="10"/>
  <c r="A30" i="10"/>
  <c r="I115" i="8"/>
  <c r="H115" i="8"/>
  <c r="G115" i="8"/>
  <c r="H111" i="8"/>
  <c r="F111" i="8"/>
  <c r="G111" i="8" s="1"/>
  <c r="E111" i="8"/>
  <c r="D111" i="8"/>
  <c r="H109" i="8"/>
  <c r="I109" i="8" s="1"/>
  <c r="G109" i="8"/>
  <c r="F105" i="8"/>
  <c r="G105" i="8" s="1"/>
  <c r="E105" i="8"/>
  <c r="D105" i="8"/>
  <c r="F102" i="8"/>
  <c r="D102" i="8"/>
  <c r="G102" i="8" s="1"/>
  <c r="F98" i="8"/>
  <c r="E98" i="8"/>
  <c r="H96" i="8"/>
  <c r="I96" i="8" s="1"/>
  <c r="F92" i="8"/>
  <c r="E92" i="8"/>
  <c r="D92" i="8"/>
  <c r="I90" i="8"/>
  <c r="H90" i="8"/>
  <c r="H102" i="8" s="1"/>
  <c r="G90" i="8"/>
  <c r="H86" i="8"/>
  <c r="F86" i="8"/>
  <c r="E86" i="8"/>
  <c r="D86" i="8"/>
  <c r="G86" i="8" s="1"/>
  <c r="F83" i="8"/>
  <c r="G83" i="8" s="1"/>
  <c r="D83" i="8"/>
  <c r="D79" i="8" s="1"/>
  <c r="F79" i="8"/>
  <c r="E79" i="8"/>
  <c r="H77" i="8"/>
  <c r="F77" i="8"/>
  <c r="G77" i="8" s="1"/>
  <c r="H73" i="8"/>
  <c r="I73" i="8" s="1"/>
  <c r="F73" i="8"/>
  <c r="G73" i="8" s="1"/>
  <c r="E73" i="8"/>
  <c r="D73" i="8"/>
  <c r="F70" i="8"/>
  <c r="F66" i="8" s="1"/>
  <c r="D70" i="8"/>
  <c r="E66" i="8"/>
  <c r="D66" i="8"/>
  <c r="I64" i="8"/>
  <c r="H64" i="8"/>
  <c r="G64" i="8"/>
  <c r="F60" i="8"/>
  <c r="E60" i="8"/>
  <c r="D60" i="8"/>
  <c r="H58" i="8"/>
  <c r="G58" i="8"/>
  <c r="F54" i="8"/>
  <c r="E54" i="8"/>
  <c r="D54" i="8"/>
  <c r="K54" i="8" s="1"/>
  <c r="E47" i="8"/>
  <c r="F45" i="8"/>
  <c r="F41" i="8" s="1"/>
  <c r="E41" i="8"/>
  <c r="E29" i="8"/>
  <c r="D29" i="8"/>
  <c r="E21" i="8"/>
  <c r="D21" i="8"/>
  <c r="D17" i="8" s="1"/>
  <c r="E17" i="8"/>
  <c r="I111" i="8" l="1"/>
  <c r="D45" i="8"/>
  <c r="D41" i="8" s="1"/>
  <c r="G92" i="8"/>
  <c r="D47" i="8"/>
  <c r="I86" i="8"/>
  <c r="G60" i="8"/>
  <c r="G41" i="8"/>
  <c r="G54" i="8"/>
  <c r="G66" i="8"/>
  <c r="I31" i="10"/>
  <c r="N31" i="10"/>
  <c r="D34" i="10"/>
  <c r="L31" i="10"/>
  <c r="I36" i="10" s="1"/>
  <c r="I34" i="10"/>
  <c r="G31" i="10"/>
  <c r="M36" i="10"/>
  <c r="A31" i="10"/>
  <c r="D31" i="10"/>
  <c r="D36" i="10" s="1"/>
  <c r="Z30" i="10"/>
  <c r="G45" i="10" s="1"/>
  <c r="G47" i="10" s="1"/>
  <c r="G49" i="10" s="1"/>
  <c r="G36" i="10"/>
  <c r="K32" i="10"/>
  <c r="P36" i="10"/>
  <c r="Y32" i="10"/>
  <c r="L32" i="10"/>
  <c r="O36" i="10"/>
  <c r="T31" i="10"/>
  <c r="H79" i="8"/>
  <c r="I79" i="8" s="1"/>
  <c r="I83" i="8"/>
  <c r="G79" i="8"/>
  <c r="H98" i="8"/>
  <c r="I102" i="8"/>
  <c r="I77" i="8"/>
  <c r="G45" i="8"/>
  <c r="G33" i="8" s="1"/>
  <c r="H92" i="8"/>
  <c r="I92" i="8" s="1"/>
  <c r="H105" i="8"/>
  <c r="I105" i="8" s="1"/>
  <c r="F33" i="8"/>
  <c r="H54" i="8"/>
  <c r="I54" i="8" s="1"/>
  <c r="D98" i="8"/>
  <c r="G98" i="8" s="1"/>
  <c r="H115" i="5"/>
  <c r="H90" i="5"/>
  <c r="N32" i="10" l="1"/>
  <c r="D38" i="10"/>
  <c r="G34" i="10"/>
  <c r="S34" i="10" s="1"/>
  <c r="A32" i="10"/>
  <c r="Z31" i="10"/>
  <c r="Z33" i="10"/>
  <c r="S36" i="10"/>
  <c r="T36" i="10" s="1"/>
  <c r="I98" i="8"/>
  <c r="H45" i="8"/>
  <c r="H66" i="8"/>
  <c r="F21" i="8"/>
  <c r="F29" i="8"/>
  <c r="G29" i="8" s="1"/>
  <c r="I105" i="5"/>
  <c r="H105" i="5"/>
  <c r="H111" i="5"/>
  <c r="I111" i="5" s="1"/>
  <c r="I115" i="5"/>
  <c r="I109" i="5"/>
  <c r="H109" i="5"/>
  <c r="H102" i="5"/>
  <c r="I102" i="5" s="1"/>
  <c r="H86" i="5"/>
  <c r="I86" i="5" s="1"/>
  <c r="I90" i="5"/>
  <c r="I92" i="5"/>
  <c r="H92" i="5"/>
  <c r="I96" i="5"/>
  <c r="H96" i="5"/>
  <c r="I79" i="5"/>
  <c r="H79" i="5"/>
  <c r="I83" i="5"/>
  <c r="H83" i="5"/>
  <c r="I73" i="5"/>
  <c r="H73" i="5"/>
  <c r="I77" i="5"/>
  <c r="H77" i="5"/>
  <c r="H64" i="5"/>
  <c r="Z32" i="10" l="1"/>
  <c r="T38" i="10"/>
  <c r="S38" i="10"/>
  <c r="I45" i="8"/>
  <c r="I33" i="8" s="1"/>
  <c r="H33" i="8"/>
  <c r="H41" i="8"/>
  <c r="I41" i="8" s="1"/>
  <c r="F17" i="8"/>
  <c r="G17" i="8" s="1"/>
  <c r="G21" i="8"/>
  <c r="H98" i="5"/>
  <c r="I98" i="5" s="1"/>
  <c r="H45" i="5"/>
  <c r="H66" i="5"/>
  <c r="I66" i="5" s="1"/>
  <c r="H70" i="5"/>
  <c r="I70" i="5" s="1"/>
  <c r="F70" i="5"/>
  <c r="H60" i="5"/>
  <c r="I60" i="5" s="1"/>
  <c r="I64" i="5"/>
  <c r="G54" i="5"/>
  <c r="I54" i="5"/>
  <c r="H54" i="5"/>
  <c r="I58" i="5"/>
  <c r="H58" i="5"/>
  <c r="H29" i="8" l="1"/>
  <c r="I29" i="8" s="1"/>
  <c r="H21" i="8"/>
  <c r="H33" i="5"/>
  <c r="I45" i="5"/>
  <c r="I33" i="5" s="1"/>
  <c r="H41" i="5"/>
  <c r="I41" i="5" s="1"/>
  <c r="G115" i="5"/>
  <c r="F111" i="5"/>
  <c r="G111" i="5" s="1"/>
  <c r="E111" i="5"/>
  <c r="D111" i="5"/>
  <c r="G109" i="5"/>
  <c r="G105" i="5"/>
  <c r="F105" i="5"/>
  <c r="E105" i="5"/>
  <c r="D105" i="5"/>
  <c r="G102" i="5"/>
  <c r="F102" i="5"/>
  <c r="D102" i="5"/>
  <c r="F98" i="5"/>
  <c r="G98" i="5" s="1"/>
  <c r="E98" i="5"/>
  <c r="D98" i="5"/>
  <c r="G96" i="5"/>
  <c r="G92" i="5"/>
  <c r="F92" i="5"/>
  <c r="E92" i="5"/>
  <c r="D92" i="5"/>
  <c r="G90" i="5"/>
  <c r="F86" i="5"/>
  <c r="G86" i="5" s="1"/>
  <c r="E86" i="5"/>
  <c r="D86" i="5"/>
  <c r="F83" i="5"/>
  <c r="G83" i="5" s="1"/>
  <c r="D83" i="5"/>
  <c r="E79" i="5"/>
  <c r="D79" i="5"/>
  <c r="G77" i="5"/>
  <c r="F77" i="5"/>
  <c r="F73" i="5"/>
  <c r="G73" i="5" s="1"/>
  <c r="E73" i="5"/>
  <c r="D73" i="5"/>
  <c r="F66" i="5"/>
  <c r="G66" i="5" s="1"/>
  <c r="D70" i="5"/>
  <c r="E66" i="5"/>
  <c r="D66" i="5"/>
  <c r="G64" i="5"/>
  <c r="F60" i="5"/>
  <c r="G60" i="5" s="1"/>
  <c r="E60" i="5"/>
  <c r="D60" i="5"/>
  <c r="G58" i="5"/>
  <c r="F54" i="5"/>
  <c r="E54" i="5"/>
  <c r="D54" i="5"/>
  <c r="D51" i="5"/>
  <c r="D47" i="5" s="1"/>
  <c r="E47" i="5"/>
  <c r="F45" i="5"/>
  <c r="F41" i="5" s="1"/>
  <c r="G41" i="5" s="1"/>
  <c r="D45" i="5"/>
  <c r="E41" i="5"/>
  <c r="D41" i="5"/>
  <c r="E29" i="5"/>
  <c r="D29" i="5"/>
  <c r="E21" i="5"/>
  <c r="D21" i="5"/>
  <c r="E17" i="5"/>
  <c r="D17" i="5"/>
  <c r="H17" i="8" l="1"/>
  <c r="I17" i="8" s="1"/>
  <c r="I21" i="8"/>
  <c r="H21" i="5"/>
  <c r="H29" i="5"/>
  <c r="I29" i="5" s="1"/>
  <c r="F33" i="5"/>
  <c r="G45" i="5"/>
  <c r="G33" i="5" s="1"/>
  <c r="G70" i="5"/>
  <c r="F79" i="5"/>
  <c r="G79" i="5" s="1"/>
  <c r="Y20" i="4"/>
  <c r="Y21" i="4" s="1"/>
  <c r="X20" i="4"/>
  <c r="X21" i="4" s="1"/>
  <c r="X22" i="4" s="1"/>
  <c r="W20" i="4"/>
  <c r="V20" i="4"/>
  <c r="U20" i="4"/>
  <c r="T20" i="4"/>
  <c r="S20" i="4"/>
  <c r="S21" i="4" s="1"/>
  <c r="K26" i="4" s="1"/>
  <c r="R20" i="4"/>
  <c r="R21" i="4" s="1"/>
  <c r="Q20" i="4"/>
  <c r="P20" i="4"/>
  <c r="O20" i="4"/>
  <c r="N20" i="4"/>
  <c r="M20" i="4"/>
  <c r="L20" i="4"/>
  <c r="L21" i="4" s="1"/>
  <c r="K20" i="4"/>
  <c r="K21" i="4" s="1"/>
  <c r="J20" i="4"/>
  <c r="I20" i="4"/>
  <c r="H20" i="4"/>
  <c r="G21" i="4" s="1"/>
  <c r="G20" i="4"/>
  <c r="F20" i="4"/>
  <c r="D20" i="4"/>
  <c r="C20" i="4"/>
  <c r="B20" i="4"/>
  <c r="A20" i="4"/>
  <c r="I21" i="5" l="1"/>
  <c r="H17" i="5"/>
  <c r="I17" i="5" s="1"/>
  <c r="F29" i="5"/>
  <c r="G29" i="5" s="1"/>
  <c r="F21" i="5"/>
  <c r="M26" i="4"/>
  <c r="I24" i="4"/>
  <c r="N21" i="4"/>
  <c r="G24" i="4" s="1"/>
  <c r="D24" i="4"/>
  <c r="I21" i="4"/>
  <c r="D21" i="4"/>
  <c r="A21" i="4"/>
  <c r="G26" i="4"/>
  <c r="K22" i="4"/>
  <c r="I26" i="4"/>
  <c r="L22" i="4"/>
  <c r="P26" i="4"/>
  <c r="Y22" i="4"/>
  <c r="Z20" i="4"/>
  <c r="O26" i="4"/>
  <c r="T21" i="4"/>
  <c r="G111" i="1"/>
  <c r="F111" i="1"/>
  <c r="G115" i="1"/>
  <c r="G105" i="1"/>
  <c r="G109" i="1"/>
  <c r="F105" i="1"/>
  <c r="E111" i="1"/>
  <c r="D111" i="1"/>
  <c r="E105" i="1"/>
  <c r="D105" i="1"/>
  <c r="F17" i="5" l="1"/>
  <c r="G17" i="5" s="1"/>
  <c r="G21" i="5"/>
  <c r="S24" i="4"/>
  <c r="Z21" i="4"/>
  <c r="A22" i="4"/>
  <c r="D26" i="4"/>
  <c r="S26" i="4" s="1"/>
  <c r="T26" i="4" s="1"/>
  <c r="G35" i="4"/>
  <c r="G37" i="4" s="1"/>
  <c r="G39" i="4" s="1"/>
  <c r="Z23" i="4"/>
  <c r="N22" i="4"/>
  <c r="Z22" i="4" s="1"/>
  <c r="M47" i="3"/>
  <c r="I47" i="3"/>
  <c r="I45" i="3"/>
  <c r="G45" i="3"/>
  <c r="Y41" i="3"/>
  <c r="Y42" i="3" s="1"/>
  <c r="X41" i="3"/>
  <c r="X42" i="3" s="1"/>
  <c r="W41" i="3"/>
  <c r="V41" i="3"/>
  <c r="U41" i="3"/>
  <c r="T41" i="3"/>
  <c r="S41" i="3"/>
  <c r="S42" i="3" s="1"/>
  <c r="K47" i="3" s="1"/>
  <c r="R41" i="3"/>
  <c r="R42" i="3" s="1"/>
  <c r="Q41" i="3"/>
  <c r="P41" i="3"/>
  <c r="O41" i="3"/>
  <c r="N41" i="3"/>
  <c r="M41" i="3"/>
  <c r="L41" i="3"/>
  <c r="L42" i="3" s="1"/>
  <c r="K41" i="3"/>
  <c r="K42" i="3" s="1"/>
  <c r="J41" i="3"/>
  <c r="I41" i="3"/>
  <c r="I42" i="3" s="1"/>
  <c r="H41" i="3"/>
  <c r="D45" i="3" s="1"/>
  <c r="G41" i="3"/>
  <c r="F41" i="3"/>
  <c r="D41" i="3"/>
  <c r="C41" i="3"/>
  <c r="B41" i="3"/>
  <c r="A41" i="3"/>
  <c r="T28" i="4" l="1"/>
  <c r="D28" i="4"/>
  <c r="S28" i="4"/>
  <c r="N42" i="3"/>
  <c r="S45" i="3" s="1"/>
  <c r="D42" i="3"/>
  <c r="Z41" i="3"/>
  <c r="G56" i="3" s="1"/>
  <c r="G58" i="3" s="1"/>
  <c r="G60" i="3" s="1"/>
  <c r="K43" i="3"/>
  <c r="G47" i="3"/>
  <c r="L43" i="3"/>
  <c r="O47" i="3"/>
  <c r="X43" i="3"/>
  <c r="P47" i="3"/>
  <c r="Y43" i="3"/>
  <c r="T42" i="3"/>
  <c r="G42" i="3"/>
  <c r="A42" i="3"/>
  <c r="N43" i="3" l="1"/>
  <c r="Z44" i="3"/>
  <c r="D47" i="3"/>
  <c r="A43" i="3"/>
  <c r="Z42" i="3"/>
  <c r="Z43" i="3" l="1"/>
  <c r="S47" i="3"/>
  <c r="D49" i="3"/>
  <c r="T47" i="3" l="1"/>
  <c r="T49" i="3" s="1"/>
  <c r="S49" i="3"/>
  <c r="E47" i="1" l="1"/>
  <c r="D47" i="1"/>
  <c r="D51" i="1"/>
  <c r="E29" i="1"/>
  <c r="D29" i="1"/>
  <c r="E41" i="1"/>
  <c r="F102" i="1"/>
  <c r="D102" i="1"/>
  <c r="D98" i="1" s="1"/>
  <c r="E98" i="1"/>
  <c r="G96" i="1"/>
  <c r="F92" i="1"/>
  <c r="E92" i="1"/>
  <c r="D92" i="1"/>
  <c r="G90" i="1"/>
  <c r="F86" i="1"/>
  <c r="E86" i="1"/>
  <c r="D86" i="1"/>
  <c r="E79" i="1"/>
  <c r="D83" i="1"/>
  <c r="D79" i="1" s="1"/>
  <c r="E73" i="1"/>
  <c r="D73" i="1"/>
  <c r="F77" i="1"/>
  <c r="F73" i="1" s="1"/>
  <c r="F70" i="1"/>
  <c r="F66" i="1" s="1"/>
  <c r="F60" i="1"/>
  <c r="G64" i="1"/>
  <c r="F54" i="1"/>
  <c r="G58" i="1"/>
  <c r="E66" i="1"/>
  <c r="D70" i="1"/>
  <c r="D66" i="1" s="1"/>
  <c r="E60" i="1"/>
  <c r="D60" i="1"/>
  <c r="E54" i="1"/>
  <c r="D54" i="1"/>
  <c r="E21" i="1"/>
  <c r="E17" i="1" s="1"/>
  <c r="D21" i="1"/>
  <c r="D17" i="1" s="1"/>
  <c r="G86" i="1" l="1"/>
  <c r="G92" i="1"/>
  <c r="D45" i="1"/>
  <c r="D41" i="1" s="1"/>
  <c r="G73" i="1"/>
  <c r="F83" i="1"/>
  <c r="F45" i="1" s="1"/>
  <c r="G102" i="1"/>
  <c r="G77" i="1"/>
  <c r="G54" i="1"/>
  <c r="F98" i="1"/>
  <c r="G98" i="1" s="1"/>
  <c r="G60" i="1"/>
  <c r="G66" i="1"/>
  <c r="G70" i="1"/>
  <c r="F33" i="1" l="1"/>
  <c r="G45" i="1"/>
  <c r="G33" i="1" s="1"/>
  <c r="F41" i="1"/>
  <c r="G41" i="1" s="1"/>
  <c r="G83" i="1"/>
  <c r="F79" i="1"/>
  <c r="G79" i="1" s="1"/>
  <c r="F29" i="1" l="1"/>
  <c r="G29" i="1" s="1"/>
  <c r="F21" i="1"/>
  <c r="F17" i="1" l="1"/>
  <c r="G17" i="1" s="1"/>
  <c r="G21" i="1"/>
</calcChain>
</file>

<file path=xl/sharedStrings.xml><?xml version="1.0" encoding="utf-8"?>
<sst xmlns="http://schemas.openxmlformats.org/spreadsheetml/2006/main" count="835" uniqueCount="123">
  <si>
    <t>Таблица 1</t>
  </si>
  <si>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</si>
  <si>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</si>
  <si>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</si>
  <si>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</si>
  <si>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</si>
  <si>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</si>
  <si>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</si>
  <si>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</si>
  <si>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</si>
  <si>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</si>
  <si>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</si>
  <si>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</si>
  <si>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</si>
  <si>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</si>
  <si>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</si>
  <si>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</si>
  <si>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</si>
  <si>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</si>
  <si>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</si>
  <si>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</si>
  <si>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</si>
  <si>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</si>
  <si>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1.1.</t>
  </si>
  <si>
    <t>1.2.</t>
  </si>
  <si>
    <t>Итого по подпрограмме 1</t>
  </si>
  <si>
    <t>2.1.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</si>
  <si>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</si>
  <si>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</si>
  <si>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</si>
  <si>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</si>
  <si>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</si>
  <si>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</si>
  <si>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</si>
  <si>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</si>
  <si>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</si>
  <si>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</si>
  <si>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</si>
  <si>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</si>
  <si>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r>
      <t>«</t>
    </r>
    <r>
      <rPr>
        <b/>
        <u/>
        <sz val="14"/>
        <color theme="1"/>
        <rFont val="Times New Roman"/>
        <family val="1"/>
        <charset val="204"/>
      </rPr>
      <t>Управление муниципальным имуществом городского поселения Новоаганск</t>
    </r>
    <r>
      <rPr>
        <b/>
        <sz val="14"/>
        <color theme="1"/>
        <rFont val="Times New Roman"/>
        <family val="1"/>
        <charset val="204"/>
      </rPr>
      <t>»</t>
    </r>
  </si>
  <si>
    <t>Реквизиты нормативного правового акта, которым  утверждена программа: постановление администрации городского поселения Новоаганск от 24.11.2021 № 423 "Об утверждении муниципальной программы "Управление муниципальным имуществом городского поселения Новоаганск" (в редакции от 28.03.2022 № 75)</t>
  </si>
  <si>
    <r>
      <t xml:space="preserve">план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*</t>
    </r>
  </si>
  <si>
    <r>
      <t>на 01.04.20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</si>
  <si>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01.07.20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</si>
  <si>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01.10.20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</si>
  <si>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31.12.20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</si>
  <si>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«3</t>
    </r>
    <r>
      <rPr>
        <u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» </t>
    </r>
    <r>
      <rPr>
        <u/>
        <sz val="12"/>
        <color theme="1"/>
        <rFont val="Times New Roman"/>
        <family val="1"/>
        <charset val="204"/>
      </rPr>
      <t>марта</t>
    </r>
    <r>
      <rPr>
        <sz val="12"/>
        <color theme="1"/>
        <rFont val="Times New Roman"/>
        <family val="1"/>
        <charset val="204"/>
      </rPr>
      <t xml:space="preserve"> 202</t>
    </r>
    <r>
      <rPr>
        <u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года</t>
    </r>
  </si>
  <si>
    <t>Подпрограмма 1: "Управление и распоряжение объектами муниципальной собственности"</t>
  </si>
  <si>
    <t>Увеличение доходов бюдже-та поселения на основе эф-фективного управления му-ниципальной собственно-стью</t>
  </si>
  <si>
    <t>Выплата возмещения соб-ственнику за изымаемое жи-лое помещение</t>
  </si>
  <si>
    <t>Подпрограмма 2: "Управление и распоряжение земельными участками, находящимися в муниципальной собственности, а также несформированными земельными участками"</t>
  </si>
  <si>
    <t>Формирование земельных участков в целях государ-ственной регистрации права собственности городского поселения Новоаганск</t>
  </si>
  <si>
    <t>3.1.</t>
  </si>
  <si>
    <t>3.2.</t>
  </si>
  <si>
    <t>Подпрограмма 3: "Содержание муниципального имущества городского поселения Новоаганск"</t>
  </si>
  <si>
    <t>Содержание, обслуживание и ремонт муниципального имущества городского посе-ления Новоаганск</t>
  </si>
  <si>
    <t>Минимизация ущерба при наступлении неблагоприят-ных обстоятельств, сопря-женных с убытками</t>
  </si>
  <si>
    <t>Итого по подпрограмме 3</t>
  </si>
  <si>
    <t xml:space="preserve">Ответственный исполнитель (отдел по управлению муниципальным имуществом)
</t>
  </si>
  <si>
    <t xml:space="preserve">Соисполнитель (отдел жилищно-коммунального хозяйства и транспорта)
</t>
  </si>
  <si>
    <t>Руководитель  структурного подразделения администрации поселения __________________________ З.Р. Рабикова</t>
  </si>
  <si>
    <t>Исполнитель: Рабикова Зульфия Рифкатовна, начальник отдела по управлению муниципальным имуществом, тел.: 8 (34668) 51036</t>
  </si>
  <si>
    <t>Отдел финансов администрации поселения___________________ Т.Т. Черных</t>
  </si>
  <si>
    <t>Экономия по результатам  проведения аукциона</t>
  </si>
  <si>
    <t xml:space="preserve">Реализация большей части мероприятия осуществляется в конце года </t>
  </si>
  <si>
    <t>Мероприятие реализуется по заявлениям граждан</t>
  </si>
  <si>
    <t>на «31» марта 2022 года</t>
  </si>
  <si>
    <t>1.1.1</t>
  </si>
  <si>
    <t>1.1.2</t>
  </si>
  <si>
    <t>1.1.3</t>
  </si>
  <si>
    <t>1.1.4</t>
  </si>
  <si>
    <t>1.2</t>
  </si>
  <si>
    <t>2.1.1</t>
  </si>
  <si>
    <t>3.1.1</t>
  </si>
  <si>
    <t>3.1.2</t>
  </si>
  <si>
    <t>3.1.3</t>
  </si>
  <si>
    <t>3.2.1</t>
  </si>
  <si>
    <t>3.3.1</t>
  </si>
  <si>
    <t>4.1</t>
  </si>
  <si>
    <t>приват.</t>
  </si>
  <si>
    <t>аренда</t>
  </si>
  <si>
    <t>баланс</t>
  </si>
  <si>
    <t>мена</t>
  </si>
  <si>
    <t>возмещение</t>
  </si>
  <si>
    <t>инвентар.</t>
  </si>
  <si>
    <t>эксперт.</t>
  </si>
  <si>
    <t>возмещ.</t>
  </si>
  <si>
    <t>межеван.</t>
  </si>
  <si>
    <t>многодет.</t>
  </si>
  <si>
    <t>коммун.</t>
  </si>
  <si>
    <t>ремонт</t>
  </si>
  <si>
    <t>обслуж.</t>
  </si>
  <si>
    <t>охрана</t>
  </si>
  <si>
    <t>связь</t>
  </si>
  <si>
    <t>НДС</t>
  </si>
  <si>
    <t>соцнайм</t>
  </si>
  <si>
    <t>взносы</t>
  </si>
  <si>
    <t>страхование</t>
  </si>
  <si>
    <t xml:space="preserve">градостроительная деятельность </t>
  </si>
  <si>
    <t>Катя</t>
  </si>
  <si>
    <t>Я</t>
  </si>
  <si>
    <t>Итого:</t>
  </si>
  <si>
    <r>
      <t>за 202</t>
    </r>
    <r>
      <rPr>
        <u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год (факт)</t>
    </r>
  </si>
  <si>
    <t>Примечание (причины недостижения/перевыполнения показателя)</t>
  </si>
  <si>
    <t>количество объектов, подлежащего оценке, единиц</t>
  </si>
  <si>
    <r>
      <t xml:space="preserve">Значение показателя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(план)</t>
    </r>
  </si>
  <si>
    <t>количество объектов, в отношении которых необхо-димо осуществить техническую инвентаризацию, единиц</t>
  </si>
  <si>
    <t>количество объектов, в отношении которых необхо-димо осуществить санитарно-эпидемиологическую экспертизу, обследование тех-нического состояния, единиц</t>
  </si>
  <si>
    <t>количество изымаемых жилых помещений, за которые будет произведено возмещение, единиц</t>
  </si>
  <si>
    <t>количество земельных участков, государственная собственность на которые не разграничена, поставленных на кадастровый учёт в результате межевания (формирования), в том числе для  предоставления под ИЖС многодетным семьям, единиц</t>
  </si>
  <si>
    <t>обеспечение содержания муниципального имущества, процент</t>
  </si>
  <si>
    <t>доля объектов муниципального имущества, по которым будет произведена компенсация ущерба в случае возникновения чрезвычайных ситуаций при-родного и техногенного характера</t>
  </si>
  <si>
    <t>Руководитель структурного подразделения администрации поселения: ________________З.Р. Рабикова</t>
  </si>
  <si>
    <r>
      <t xml:space="preserve">Ответственный исполнитель/соисполнитель: </t>
    </r>
    <r>
      <rPr>
        <u/>
        <sz val="12"/>
        <color theme="1"/>
        <rFont val="Times New Roman"/>
        <family val="1"/>
        <charset val="204"/>
      </rPr>
      <t>начальник ОУМИ Рабикова З.Р./начальник ОЖКХиТ Романова Е.О.</t>
    </r>
  </si>
  <si>
    <t>Отдел экономики администрации поселения___________________ Л.Г. Мальцева</t>
  </si>
  <si>
    <t>В запланированных объёмах финансирования по данному  мероприятию не учтена дополнительно выделенная сумма в размере 465 тыс.руб.</t>
  </si>
  <si>
    <t>на «30» июня 2022 года</t>
  </si>
  <si>
    <r>
      <t>на «30» июня 202</t>
    </r>
    <r>
      <rPr>
        <u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года</t>
    </r>
  </si>
  <si>
    <t>В запланированных объёмах финансирования по данному  мероприятию не учтена дополнительно выделенная сумма в размере 444,5 тыс.руб.</t>
  </si>
  <si>
    <r>
      <t>на «30» сентября 202</t>
    </r>
    <r>
      <rPr>
        <u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года</t>
    </r>
  </si>
  <si>
    <t>Реквизиты нормативного правового акта, которым  утверждена программа: постановление администрации городского поселения Новоаганск от 24.11.2021 № 423 "Об утверждении муниципальной программы "Управление муниципальным имуществом городского поселения Новоаганск" (в редакции от 05.08.2022 № 204)</t>
  </si>
  <si>
    <t>на «30» сентября 2022 года</t>
  </si>
  <si>
    <t>Оплата произведена по факту выставленных счетов-фактур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</si>
</sst>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_ ;\-#,##0.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6" fillId="0" borderId="4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center"/>
    </xf>
    <xf numFmtId="166" fontId="6" fillId="0" borderId="4" xfId="1" applyNumberFormat="1" applyFont="1" applyFill="1" applyBorder="1" applyAlignment="1" applyProtection="1">
      <alignment horizontal="right" vertical="top" wrapText="1"/>
    </xf>
    <xf numFmtId="0" fontId="12" fillId="0" borderId="4" xfId="0" applyFont="1" applyBorder="1" applyAlignment="1">
      <alignment vertical="top" wrapText="1"/>
    </xf>
    <xf numFmtId="166" fontId="11" fillId="0" borderId="4" xfId="1" applyNumberFormat="1" applyFont="1" applyFill="1" applyBorder="1" applyAlignment="1" applyProtection="1">
      <alignment horizontal="right" vertical="top" wrapText="1"/>
    </xf>
    <xf numFmtId="10" fontId="11" fillId="0" borderId="4" xfId="1" applyNumberFormat="1" applyFont="1" applyFill="1" applyBorder="1" applyAlignment="1" applyProtection="1">
      <alignment horizontal="right" vertical="top" wrapText="1"/>
    </xf>
    <xf numFmtId="0" fontId="12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10" fontId="6" fillId="0" borderId="4" xfId="1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12" fillId="0" borderId="4" xfId="0" applyFont="1" applyFill="1" applyBorder="1" applyAlignment="1">
      <alignment wrapText="1"/>
    </xf>
    <xf numFmtId="9" fontId="11" fillId="0" borderId="4" xfId="1" applyNumberFormat="1" applyFont="1" applyFill="1" applyBorder="1" applyAlignment="1" applyProtection="1">
      <alignment horizontal="right" vertical="top" wrapText="1"/>
    </xf>
    <xf numFmtId="168" fontId="11" fillId="0" borderId="4" xfId="1" applyNumberFormat="1" applyFont="1" applyFill="1" applyBorder="1" applyAlignment="1" applyProtection="1">
      <alignment horizontal="right" vertical="top" wrapText="1"/>
    </xf>
    <xf numFmtId="49" fontId="25" fillId="6" borderId="4" xfId="0" applyNumberFormat="1" applyFont="1" applyFill="1" applyBorder="1" applyAlignment="1">
      <alignment horizontal="center"/>
    </xf>
    <xf numFmtId="49" fontId="25" fillId="9" borderId="1" xfId="0" applyNumberFormat="1" applyFont="1" applyFill="1" applyBorder="1" applyAlignment="1">
      <alignment horizontal="center"/>
    </xf>
    <xf numFmtId="49" fontId="25" fillId="11" borderId="4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2" fontId="26" fillId="2" borderId="4" xfId="0" applyNumberFormat="1" applyFont="1" applyFill="1" applyBorder="1" applyAlignment="1">
      <alignment horizontal="center" vertical="top" wrapText="1"/>
    </xf>
    <xf numFmtId="2" fontId="26" fillId="2" borderId="0" xfId="0" applyNumberFormat="1" applyFont="1" applyFill="1" applyAlignment="1">
      <alignment horizontal="center" vertical="top" wrapText="1"/>
    </xf>
    <xf numFmtId="2" fontId="26" fillId="3" borderId="4" xfId="0" applyNumberFormat="1" applyFont="1" applyFill="1" applyBorder="1" applyAlignment="1">
      <alignment horizontal="center" vertical="top" wrapText="1"/>
    </xf>
    <xf numFmtId="2" fontId="26" fillId="4" borderId="4" xfId="0" applyNumberFormat="1" applyFont="1" applyFill="1" applyBorder="1" applyAlignment="1">
      <alignment horizontal="center" vertical="top" wrapText="1"/>
    </xf>
    <xf numFmtId="2" fontId="26" fillId="5" borderId="4" xfId="0" applyNumberFormat="1" applyFont="1" applyFill="1" applyBorder="1" applyAlignment="1">
      <alignment horizontal="center" vertical="top" wrapText="1"/>
    </xf>
    <xf numFmtId="2" fontId="26" fillId="6" borderId="4" xfId="0" applyNumberFormat="1" applyFont="1" applyFill="1" applyBorder="1" applyAlignment="1">
      <alignment horizontal="center" vertical="top" wrapText="1"/>
    </xf>
    <xf numFmtId="2" fontId="26" fillId="7" borderId="4" xfId="0" applyNumberFormat="1" applyFont="1" applyFill="1" applyBorder="1" applyAlignment="1">
      <alignment horizontal="center" vertical="top" wrapText="1"/>
    </xf>
    <xf numFmtId="2" fontId="26" fillId="8" borderId="4" xfId="0" applyNumberFormat="1" applyFont="1" applyFill="1" applyBorder="1" applyAlignment="1">
      <alignment horizontal="center" vertical="top" wrapText="1"/>
    </xf>
    <xf numFmtId="2" fontId="26" fillId="9" borderId="4" xfId="0" applyNumberFormat="1" applyFont="1" applyFill="1" applyBorder="1" applyAlignment="1">
      <alignment horizontal="center" vertical="top" wrapText="1"/>
    </xf>
    <xf numFmtId="2" fontId="26" fillId="10" borderId="4" xfId="0" applyNumberFormat="1" applyFont="1" applyFill="1" applyBorder="1" applyAlignment="1">
      <alignment horizontal="center" vertical="top" wrapText="1"/>
    </xf>
    <xf numFmtId="2" fontId="26" fillId="11" borderId="4" xfId="0" applyNumberFormat="1" applyFont="1" applyFill="1" applyBorder="1" applyAlignment="1">
      <alignment vertical="top" wrapText="1"/>
    </xf>
    <xf numFmtId="0" fontId="26" fillId="6" borderId="4" xfId="0" applyNumberFormat="1" applyFont="1" applyFill="1" applyBorder="1" applyAlignment="1">
      <alignment horizontal="center" vertical="top" wrapText="1"/>
    </xf>
    <xf numFmtId="2" fontId="0" fillId="12" borderId="0" xfId="0" applyNumberFormat="1" applyFill="1" applyAlignment="1">
      <alignment vertical="top" wrapText="1"/>
    </xf>
    <xf numFmtId="4" fontId="0" fillId="13" borderId="4" xfId="0" applyNumberFormat="1" applyFill="1" applyBorder="1"/>
    <xf numFmtId="4" fontId="0" fillId="12" borderId="4" xfId="0" applyNumberFormat="1" applyFill="1" applyBorder="1"/>
    <xf numFmtId="4" fontId="0" fillId="13" borderId="0" xfId="0" applyNumberFormat="1" applyFill="1"/>
    <xf numFmtId="4" fontId="0" fillId="12" borderId="0" xfId="0" applyNumberFormat="1" applyFill="1"/>
    <xf numFmtId="4" fontId="0" fillId="12" borderId="1" xfId="0" applyNumberFormat="1" applyFill="1" applyBorder="1"/>
    <xf numFmtId="4" fontId="25" fillId="2" borderId="4" xfId="0" applyNumberFormat="1" applyFont="1" applyFill="1" applyBorder="1"/>
    <xf numFmtId="4" fontId="25" fillId="3" borderId="4" xfId="0" applyNumberFormat="1" applyFont="1" applyFill="1" applyBorder="1"/>
    <xf numFmtId="4" fontId="25" fillId="4" borderId="4" xfId="0" applyNumberFormat="1" applyFont="1" applyFill="1" applyBorder="1"/>
    <xf numFmtId="4" fontId="25" fillId="5" borderId="4" xfId="0" applyNumberFormat="1" applyFont="1" applyFill="1" applyBorder="1"/>
    <xf numFmtId="4" fontId="25" fillId="6" borderId="4" xfId="0" applyNumberFormat="1" applyFont="1" applyFill="1" applyBorder="1"/>
    <xf numFmtId="4" fontId="25" fillId="7" borderId="4" xfId="0" applyNumberFormat="1" applyFont="1" applyFill="1" applyBorder="1"/>
    <xf numFmtId="4" fontId="25" fillId="8" borderId="4" xfId="0" applyNumberFormat="1" applyFont="1" applyFill="1" applyBorder="1"/>
    <xf numFmtId="4" fontId="25" fillId="9" borderId="4" xfId="0" applyNumberFormat="1" applyFont="1" applyFill="1" applyBorder="1"/>
    <xf numFmtId="4" fontId="25" fillId="10" borderId="4" xfId="0" applyNumberFormat="1" applyFont="1" applyFill="1" applyBorder="1"/>
    <xf numFmtId="4" fontId="25" fillId="11" borderId="4" xfId="0" applyNumberFormat="1" applyFont="1" applyFill="1" applyBorder="1"/>
    <xf numFmtId="4" fontId="25" fillId="13" borderId="3" xfId="0" applyNumberFormat="1" applyFont="1" applyFill="1" applyBorder="1"/>
    <xf numFmtId="4" fontId="0" fillId="6" borderId="2" xfId="0" applyNumberFormat="1" applyFill="1" applyBorder="1" applyAlignment="1">
      <alignment horizontal="center"/>
    </xf>
    <xf numFmtId="4" fontId="0" fillId="6" borderId="4" xfId="0" applyNumberFormat="1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4" fontId="0" fillId="11" borderId="4" xfId="0" applyNumberFormat="1" applyFill="1" applyBorder="1"/>
    <xf numFmtId="4" fontId="0" fillId="6" borderId="4" xfId="0" applyNumberFormat="1" applyFill="1" applyBorder="1"/>
    <xf numFmtId="4" fontId="0" fillId="0" borderId="4" xfId="0" applyNumberFormat="1" applyBorder="1" applyAlignment="1">
      <alignment horizontal="center"/>
    </xf>
    <xf numFmtId="0" fontId="0" fillId="12" borderId="0" xfId="0" applyFill="1"/>
    <xf numFmtId="4" fontId="0" fillId="0" borderId="0" xfId="0" applyNumberFormat="1"/>
    <xf numFmtId="0" fontId="26" fillId="0" borderId="0" xfId="0" applyFont="1"/>
    <xf numFmtId="4" fontId="26" fillId="0" borderId="0" xfId="0" applyNumberFormat="1" applyFont="1"/>
    <xf numFmtId="4" fontId="26" fillId="12" borderId="4" xfId="0" applyNumberFormat="1" applyFont="1" applyFill="1" applyBorder="1"/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167" fontId="6" fillId="0" borderId="4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1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164" fontId="11" fillId="0" borderId="4" xfId="0" applyNumberFormat="1" applyFont="1" applyFill="1" applyBorder="1" applyAlignment="1" applyProtection="1">
      <alignment horizontal="left" vertical="top" wrapText="1"/>
    </xf>
    <xf numFmtId="0" fontId="13" fillId="0" borderId="4" xfId="0" applyFont="1" applyBorder="1" applyAlignment="1">
      <alignment vertical="top" wrapText="1"/>
    </xf>
    <xf numFmtId="9" fontId="6" fillId="0" borderId="4" xfId="1" applyNumberFormat="1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center" vertical="top"/>
    </xf>
    <xf numFmtId="166" fontId="14" fillId="0" borderId="4" xfId="1" applyNumberFormat="1" applyFont="1" applyFill="1" applyBorder="1" applyAlignment="1" applyProtection="1">
      <alignment horizontal="right" vertical="top" wrapText="1"/>
    </xf>
    <xf numFmtId="0" fontId="9" fillId="0" borderId="4" xfId="0" applyFont="1" applyBorder="1" applyAlignment="1">
      <alignment horizontal="center" vertical="top"/>
    </xf>
    <xf numFmtId="168" fontId="6" fillId="0" borderId="4" xfId="1" applyNumberFormat="1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top" wrapText="1"/>
    </xf>
    <xf numFmtId="164" fontId="11" fillId="0" borderId="4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26" fillId="13" borderId="4" xfId="0" applyNumberFormat="1" applyFont="1" applyFill="1" applyBorder="1"/>
    <xf numFmtId="0" fontId="3" fillId="0" borderId="4" xfId="0" applyFont="1" applyBorder="1" applyAlignment="1">
      <alignment vertical="center" wrapText="1"/>
    </xf>
    <xf numFmtId="4" fontId="0" fillId="14" borderId="4" xfId="0" applyNumberFormat="1" applyFill="1" applyBorder="1"/>
    <xf numFmtId="0" fontId="6" fillId="0" borderId="4" xfId="0" applyFont="1" applyFill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top" wrapText="1"/>
    </xf>
    <xf numFmtId="164" fontId="11" fillId="0" borderId="4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0" fontId="6" fillId="0" borderId="4" xfId="0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vertical="center"/>
    </xf>
    <xf numFmtId="0" fontId="19" fillId="0" borderId="0" xfId="0" applyFont="1" applyAlignment="1"/>
    <xf numFmtId="164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center" vertical="top"/>
    </xf>
    <xf numFmtId="49" fontId="6" fillId="0" borderId="4" xfId="0" applyNumberFormat="1" applyFont="1" applyFill="1" applyBorder="1" applyAlignment="1" applyProtection="1">
      <alignment horizontal="center" vertical="top" wrapText="1"/>
    </xf>
    <xf numFmtId="164" fontId="11" fillId="0" borderId="4" xfId="0" applyNumberFormat="1" applyFont="1" applyFill="1" applyBorder="1" applyAlignment="1" applyProtection="1">
      <alignment horizontal="left" vertical="top" wrapText="1"/>
    </xf>
    <xf numFmtId="164" fontId="6" fillId="0" borderId="4" xfId="0" applyNumberFormat="1" applyFont="1" applyFill="1" applyBorder="1" applyAlignment="1" applyProtection="1">
      <alignment horizontal="center" vertical="top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164" fontId="11" fillId="0" borderId="4" xfId="0" applyNumberFormat="1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left" vertical="top" wrapText="1"/>
    </xf>
    <xf numFmtId="0" fontId="0" fillId="0" borderId="4" xfId="0" applyBorder="1"/>
    <xf numFmtId="0" fontId="5" fillId="0" borderId="0" xfId="0" applyFont="1" applyFill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center" wrapText="1"/>
    </xf>
    <xf numFmtId="10" fontId="6" fillId="0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9" fontId="25" fillId="10" borderId="1" xfId="0" applyNumberFormat="1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4" fontId="0" fillId="8" borderId="4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4" fontId="0" fillId="10" borderId="2" xfId="0" applyNumberFormat="1" applyFill="1" applyBorder="1" applyAlignment="1">
      <alignment horizontal="center"/>
    </xf>
    <xf numFmtId="4" fontId="0" fillId="10" borderId="3" xfId="0" applyNumberForma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25" fillId="3" borderId="1" xfId="0" applyNumberFormat="1" applyFont="1" applyFill="1" applyBorder="1" applyAlignment="1">
      <alignment horizontal="center"/>
    </xf>
    <xf numFmtId="49" fontId="25" fillId="3" borderId="2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25" fillId="4" borderId="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25" fillId="5" borderId="1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9" fontId="25" fillId="7" borderId="1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49" fontId="25" fillId="8" borderId="1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0"/>
  <sheetViews>
    <sheetView view="pageBreakPreview" topLeftCell="A46" zoomScaleNormal="100" zoomScaleSheetLayoutView="100" workbookViewId="0">
      <selection activeCell="H134" sqref="H134"/>
    </sheetView>
  </sheetViews>
  <sheetFormatPr defaultColWidth="9.140625" defaultRowHeight="12.75" x14ac:dyDescent="0.2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3.5703125" style="1" customWidth="1"/>
    <col min="7" max="7" width="8.710937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8.7109375" style="1" customWidth="1"/>
    <col min="12" max="12" width="13" style="1" customWidth="1"/>
    <col min="13" max="13" width="7" style="1" customWidth="1"/>
    <col min="14" max="14" width="26.140625" style="4" customWidth="1"/>
    <col min="15" max="16384" width="9.140625" style="4"/>
  </cols>
  <sheetData>
    <row r="1" spans="1:14" ht="18.75" x14ac:dyDescent="0.25">
      <c r="N1" s="5" t="s">
        <v>0</v>
      </c>
    </row>
    <row r="2" spans="1:14" s="6" customFormat="1" ht="24" customHeight="1" x14ac:dyDescent="0.25">
      <c r="A2" s="169" t="s">
        <v>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7" customFormat="1" ht="17.25" customHeight="1" x14ac:dyDescent="0.25">
      <c r="A3" s="172" t="s">
        <v>39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s="7" customFormat="1" ht="17.25" customHeight="1" x14ac:dyDescent="0.25">
      <c r="A4" s="178" t="s">
        <v>33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s="7" customFormat="1" ht="17.25" customHeight="1" x14ac:dyDescent="0.25">
      <c r="F5" s="35"/>
    </row>
    <row r="6" spans="1:14" s="8" customFormat="1" ht="19.5" customHeight="1" x14ac:dyDescent="0.25">
      <c r="A6" s="174" t="s">
        <v>46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s="8" customFormat="1" ht="13.5" customHeight="1" x14ac:dyDescent="0.25">
      <c r="A7" s="178" t="s">
        <v>34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s="8" customFormat="1" ht="13.5" customHeight="1" x14ac:dyDescent="0.25">
      <c r="A8" s="33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/>
      <c r="N8" s="32"/>
    </row>
    <row r="9" spans="1:14" s="117" customFormat="1" ht="33" customHeight="1" x14ac:dyDescent="0.25">
      <c r="A9" s="176" t="s">
        <v>40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4" s="8" customFormat="1" ht="13.5" customHeight="1" x14ac:dyDescent="0.25">
      <c r="A10" s="36"/>
      <c r="B10" s="38"/>
      <c r="C10" s="38"/>
      <c r="D10" s="38"/>
      <c r="E10" s="38"/>
      <c r="F10" s="39"/>
      <c r="G10" s="38"/>
      <c r="H10" s="38"/>
      <c r="I10" s="38"/>
      <c r="J10" s="38"/>
      <c r="K10" s="38"/>
      <c r="L10" s="38"/>
      <c r="M10" s="38"/>
      <c r="N10" s="32"/>
    </row>
    <row r="11" spans="1:14" s="6" customFormat="1" ht="19.5" customHeight="1" x14ac:dyDescent="0.25">
      <c r="A11" s="176" t="s">
        <v>113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 x14ac:dyDescent="0.25">
      <c r="A12" s="36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37" t="s">
        <v>1</v>
      </c>
    </row>
    <row r="13" spans="1:14" ht="15" customHeight="1" x14ac:dyDescent="0.25">
      <c r="A13" s="164" t="s">
        <v>2</v>
      </c>
      <c r="B13" s="164" t="s">
        <v>3</v>
      </c>
      <c r="C13" s="164" t="s">
        <v>4</v>
      </c>
      <c r="D13" s="164" t="s">
        <v>5</v>
      </c>
      <c r="E13" s="164"/>
      <c r="F13" s="163" t="s">
        <v>35</v>
      </c>
      <c r="G13" s="163"/>
      <c r="H13" s="163"/>
      <c r="I13" s="163"/>
      <c r="J13" s="163"/>
      <c r="K13" s="163"/>
      <c r="L13" s="163"/>
      <c r="M13" s="163"/>
      <c r="N13" s="170" t="s">
        <v>6</v>
      </c>
    </row>
    <row r="14" spans="1:14" ht="28.5" customHeight="1" x14ac:dyDescent="0.25">
      <c r="A14" s="164"/>
      <c r="B14" s="164"/>
      <c r="C14" s="164"/>
      <c r="D14" s="164" t="s">
        <v>41</v>
      </c>
      <c r="E14" s="171" t="s">
        <v>7</v>
      </c>
      <c r="F14" s="163" t="s">
        <v>42</v>
      </c>
      <c r="G14" s="163"/>
      <c r="H14" s="163" t="s">
        <v>43</v>
      </c>
      <c r="I14" s="163"/>
      <c r="J14" s="163" t="s">
        <v>44</v>
      </c>
      <c r="K14" s="163"/>
      <c r="L14" s="163" t="s">
        <v>45</v>
      </c>
      <c r="M14" s="163"/>
      <c r="N14" s="170"/>
    </row>
    <row r="15" spans="1:14" ht="40.9" customHeight="1" x14ac:dyDescent="0.25">
      <c r="A15" s="164"/>
      <c r="B15" s="164"/>
      <c r="C15" s="164"/>
      <c r="D15" s="164"/>
      <c r="E15" s="171"/>
      <c r="F15" s="9" t="s">
        <v>9</v>
      </c>
      <c r="G15" s="120" t="s">
        <v>7</v>
      </c>
      <c r="H15" s="9" t="s">
        <v>9</v>
      </c>
      <c r="I15" s="120" t="s">
        <v>7</v>
      </c>
      <c r="J15" s="9" t="s">
        <v>9</v>
      </c>
      <c r="K15" s="120" t="s">
        <v>7</v>
      </c>
      <c r="L15" s="9" t="s">
        <v>9</v>
      </c>
      <c r="M15" s="120" t="s">
        <v>7</v>
      </c>
      <c r="N15" s="170"/>
    </row>
    <row r="16" spans="1:14" s="10" customFormat="1" ht="15.75" x14ac:dyDescent="0.25">
      <c r="A16" s="121">
        <v>1</v>
      </c>
      <c r="B16" s="121">
        <v>2</v>
      </c>
      <c r="C16" s="121">
        <v>4</v>
      </c>
      <c r="D16" s="121">
        <v>5</v>
      </c>
      <c r="E16" s="122">
        <v>7</v>
      </c>
      <c r="F16" s="121">
        <v>9</v>
      </c>
      <c r="G16" s="122">
        <v>10</v>
      </c>
      <c r="H16" s="121">
        <v>12</v>
      </c>
      <c r="I16" s="122">
        <v>13</v>
      </c>
      <c r="J16" s="121">
        <v>15</v>
      </c>
      <c r="K16" s="122">
        <v>16</v>
      </c>
      <c r="L16" s="121">
        <v>18</v>
      </c>
      <c r="M16" s="122">
        <v>19</v>
      </c>
      <c r="N16" s="123">
        <v>44</v>
      </c>
    </row>
    <row r="17" spans="1:14" ht="19.5" customHeight="1" x14ac:dyDescent="0.25">
      <c r="A17" s="179" t="s">
        <v>10</v>
      </c>
      <c r="B17" s="179"/>
      <c r="C17" s="124" t="s">
        <v>11</v>
      </c>
      <c r="D17" s="13">
        <f>SUM(D18:D22)</f>
        <v>12857.3</v>
      </c>
      <c r="E17" s="61">
        <f>SUM(E18:E22)</f>
        <v>1</v>
      </c>
      <c r="F17" s="13">
        <f>SUM(F18:F22)</f>
        <v>4473.4107000000004</v>
      </c>
      <c r="G17" s="14">
        <f>F17/D17</f>
        <v>0.34792769088377812</v>
      </c>
      <c r="H17" s="13"/>
      <c r="I17" s="14"/>
      <c r="J17" s="13"/>
      <c r="K17" s="14"/>
      <c r="L17" s="13"/>
      <c r="M17" s="14"/>
      <c r="N17" s="154"/>
    </row>
    <row r="18" spans="1:14" ht="18" customHeight="1" x14ac:dyDescent="0.25">
      <c r="A18" s="179"/>
      <c r="B18" s="179"/>
      <c r="C18" s="12" t="s">
        <v>12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0"/>
    </row>
    <row r="19" spans="1:14" ht="33.6" customHeight="1" x14ac:dyDescent="0.25">
      <c r="A19" s="179"/>
      <c r="B19" s="179"/>
      <c r="C19" s="12" t="s">
        <v>13</v>
      </c>
      <c r="D19" s="11"/>
      <c r="E19" s="17"/>
      <c r="F19" s="11"/>
      <c r="G19" s="17"/>
      <c r="H19" s="11"/>
      <c r="I19" s="17"/>
      <c r="J19" s="11"/>
      <c r="K19" s="17"/>
      <c r="L19" s="11"/>
      <c r="M19" s="17"/>
      <c r="N19" s="160"/>
    </row>
    <row r="20" spans="1:14" ht="46.5" customHeight="1" x14ac:dyDescent="0.25">
      <c r="A20" s="179"/>
      <c r="B20" s="179"/>
      <c r="C20" s="12" t="s">
        <v>32</v>
      </c>
      <c r="D20" s="11"/>
      <c r="E20" s="17"/>
      <c r="F20" s="11"/>
      <c r="G20" s="17"/>
      <c r="H20" s="11"/>
      <c r="I20" s="17"/>
      <c r="J20" s="11"/>
      <c r="K20" s="17"/>
      <c r="L20" s="11"/>
      <c r="M20" s="17"/>
      <c r="N20" s="160"/>
    </row>
    <row r="21" spans="1:14" ht="18" customHeight="1" x14ac:dyDescent="0.25">
      <c r="A21" s="179"/>
      <c r="B21" s="179"/>
      <c r="C21" s="125" t="s">
        <v>14</v>
      </c>
      <c r="D21" s="11">
        <f>D33</f>
        <v>12857.3</v>
      </c>
      <c r="E21" s="126">
        <f>E33</f>
        <v>1</v>
      </c>
      <c r="F21" s="11">
        <f>F33</f>
        <v>4473.4107000000004</v>
      </c>
      <c r="G21" s="17">
        <f>F21/D21</f>
        <v>0.34792769088377812</v>
      </c>
      <c r="H21" s="11"/>
      <c r="I21" s="17"/>
      <c r="J21" s="11"/>
      <c r="K21" s="17"/>
      <c r="L21" s="11"/>
      <c r="M21" s="17"/>
      <c r="N21" s="160"/>
    </row>
    <row r="22" spans="1:14" ht="30.75" customHeight="1" x14ac:dyDescent="0.25">
      <c r="A22" s="179"/>
      <c r="B22" s="179"/>
      <c r="C22" s="40" t="s">
        <v>15</v>
      </c>
      <c r="D22" s="11"/>
      <c r="E22" s="17"/>
      <c r="F22" s="11"/>
      <c r="G22" s="17"/>
      <c r="H22" s="11"/>
      <c r="I22" s="17"/>
      <c r="J22" s="11"/>
      <c r="K22" s="17"/>
      <c r="L22" s="11"/>
      <c r="M22" s="17"/>
      <c r="N22" s="160"/>
    </row>
    <row r="23" spans="1:14" ht="18" customHeight="1" x14ac:dyDescent="0.25">
      <c r="A23" s="154" t="s">
        <v>16</v>
      </c>
      <c r="B23" s="154"/>
      <c r="C23" s="21" t="s">
        <v>17</v>
      </c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27"/>
    </row>
    <row r="24" spans="1:14" ht="18" customHeight="1" x14ac:dyDescent="0.25">
      <c r="A24" s="154"/>
      <c r="B24" s="154"/>
      <c r="C24" s="15" t="s">
        <v>12</v>
      </c>
      <c r="D24" s="128"/>
      <c r="E24" s="11"/>
      <c r="F24" s="11"/>
      <c r="G24" s="11"/>
      <c r="H24" s="11"/>
      <c r="I24" s="11"/>
      <c r="J24" s="11"/>
      <c r="K24" s="11"/>
      <c r="L24" s="11"/>
      <c r="M24" s="11"/>
      <c r="N24" s="127"/>
    </row>
    <row r="25" spans="1:14" ht="30.75" customHeight="1" x14ac:dyDescent="0.25">
      <c r="A25" s="154"/>
      <c r="B25" s="154"/>
      <c r="C25" s="15" t="s">
        <v>13</v>
      </c>
      <c r="D25" s="11"/>
      <c r="E25" s="17"/>
      <c r="F25" s="11"/>
      <c r="G25" s="17"/>
      <c r="H25" s="11"/>
      <c r="I25" s="17"/>
      <c r="J25" s="11"/>
      <c r="K25" s="17"/>
      <c r="L25" s="11"/>
      <c r="M25" s="17"/>
      <c r="N25" s="127"/>
    </row>
    <row r="26" spans="1:14" ht="48" customHeight="1" x14ac:dyDescent="0.25">
      <c r="A26" s="154"/>
      <c r="B26" s="154"/>
      <c r="C26" s="12" t="s">
        <v>32</v>
      </c>
      <c r="D26" s="11"/>
      <c r="E26" s="17"/>
      <c r="F26" s="11"/>
      <c r="G26" s="17"/>
      <c r="H26" s="11"/>
      <c r="I26" s="17"/>
      <c r="J26" s="11"/>
      <c r="K26" s="17"/>
      <c r="L26" s="11"/>
      <c r="M26" s="17"/>
      <c r="N26" s="127"/>
    </row>
    <row r="27" spans="1:14" ht="18" customHeight="1" x14ac:dyDescent="0.25">
      <c r="A27" s="154"/>
      <c r="B27" s="154"/>
      <c r="C27" s="16" t="s">
        <v>14</v>
      </c>
      <c r="D27" s="11"/>
      <c r="E27" s="17"/>
      <c r="F27" s="11"/>
      <c r="G27" s="17"/>
      <c r="H27" s="11"/>
      <c r="I27" s="17"/>
      <c r="J27" s="11"/>
      <c r="K27" s="17"/>
      <c r="L27" s="11"/>
      <c r="M27" s="17"/>
      <c r="N27" s="127"/>
    </row>
    <row r="28" spans="1:14" ht="30.75" customHeight="1" x14ac:dyDescent="0.25">
      <c r="A28" s="154"/>
      <c r="B28" s="154"/>
      <c r="C28" s="60" t="s">
        <v>15</v>
      </c>
      <c r="D28" s="11"/>
      <c r="E28" s="17"/>
      <c r="F28" s="11"/>
      <c r="G28" s="17"/>
      <c r="H28" s="11"/>
      <c r="I28" s="17"/>
      <c r="J28" s="11"/>
      <c r="K28" s="17"/>
      <c r="L28" s="11"/>
      <c r="M28" s="17"/>
      <c r="N28" s="127"/>
    </row>
    <row r="29" spans="1:14" ht="18" customHeight="1" x14ac:dyDescent="0.25">
      <c r="A29" s="154" t="s">
        <v>18</v>
      </c>
      <c r="B29" s="154"/>
      <c r="C29" s="21" t="s">
        <v>17</v>
      </c>
      <c r="D29" s="13">
        <f>D30+D31+D32+D33+D34</f>
        <v>12857.3</v>
      </c>
      <c r="E29" s="61">
        <f>E30+E31+E32+E33+E34</f>
        <v>1</v>
      </c>
      <c r="F29" s="13">
        <f>F30+F31+F32+F33+F34</f>
        <v>4473.4107000000004</v>
      </c>
      <c r="G29" s="14">
        <f>F29/D29</f>
        <v>0.34792769088377812</v>
      </c>
      <c r="H29" s="13"/>
      <c r="I29" s="14"/>
      <c r="J29" s="13"/>
      <c r="K29" s="14"/>
      <c r="L29" s="13"/>
      <c r="M29" s="14"/>
      <c r="N29" s="127"/>
    </row>
    <row r="30" spans="1:14" ht="18" customHeight="1" x14ac:dyDescent="0.25">
      <c r="A30" s="154"/>
      <c r="B30" s="154"/>
      <c r="C30" s="15" t="s">
        <v>12</v>
      </c>
      <c r="D30" s="128"/>
      <c r="E30" s="11"/>
      <c r="F30" s="11"/>
      <c r="G30" s="11"/>
      <c r="H30" s="11"/>
      <c r="I30" s="11"/>
      <c r="J30" s="11"/>
      <c r="K30" s="11"/>
      <c r="L30" s="11"/>
      <c r="M30" s="11"/>
      <c r="N30" s="127"/>
    </row>
    <row r="31" spans="1:14" ht="30.75" customHeight="1" x14ac:dyDescent="0.25">
      <c r="A31" s="154"/>
      <c r="B31" s="154"/>
      <c r="C31" s="15" t="s">
        <v>13</v>
      </c>
      <c r="D31" s="11"/>
      <c r="E31" s="17"/>
      <c r="F31" s="11"/>
      <c r="G31" s="17"/>
      <c r="H31" s="11"/>
      <c r="I31" s="17"/>
      <c r="J31" s="11"/>
      <c r="K31" s="17"/>
      <c r="L31" s="11"/>
      <c r="M31" s="17"/>
      <c r="N31" s="127"/>
    </row>
    <row r="32" spans="1:14" ht="48.75" customHeight="1" x14ac:dyDescent="0.25">
      <c r="A32" s="154"/>
      <c r="B32" s="154"/>
      <c r="C32" s="12" t="s">
        <v>32</v>
      </c>
      <c r="D32" s="11"/>
      <c r="E32" s="17"/>
      <c r="F32" s="11"/>
      <c r="G32" s="17"/>
      <c r="H32" s="11"/>
      <c r="I32" s="17"/>
      <c r="J32" s="11"/>
      <c r="K32" s="17"/>
      <c r="L32" s="11"/>
      <c r="M32" s="17"/>
      <c r="N32" s="127"/>
    </row>
    <row r="33" spans="1:14" ht="18" customHeight="1" x14ac:dyDescent="0.25">
      <c r="A33" s="154"/>
      <c r="B33" s="154"/>
      <c r="C33" s="16" t="s">
        <v>14</v>
      </c>
      <c r="D33" s="11">
        <v>12857.3</v>
      </c>
      <c r="E33" s="126">
        <v>1</v>
      </c>
      <c r="F33" s="11">
        <f>F45</f>
        <v>4473.4107000000004</v>
      </c>
      <c r="G33" s="17">
        <f>G45</f>
        <v>0.34792769088377812</v>
      </c>
      <c r="H33" s="11"/>
      <c r="I33" s="17"/>
      <c r="J33" s="11"/>
      <c r="K33" s="17"/>
      <c r="L33" s="11"/>
      <c r="M33" s="17"/>
      <c r="N33" s="127"/>
    </row>
    <row r="34" spans="1:14" ht="30.75" customHeight="1" x14ac:dyDescent="0.25">
      <c r="A34" s="154"/>
      <c r="B34" s="154"/>
      <c r="C34" s="60" t="s">
        <v>15</v>
      </c>
      <c r="D34" s="11"/>
      <c r="E34" s="17"/>
      <c r="F34" s="11"/>
      <c r="G34" s="17"/>
      <c r="H34" s="11"/>
      <c r="I34" s="17"/>
      <c r="J34" s="11"/>
      <c r="K34" s="17"/>
      <c r="L34" s="11"/>
      <c r="M34" s="17"/>
      <c r="N34" s="127"/>
    </row>
    <row r="35" spans="1:14" ht="18" customHeight="1" x14ac:dyDescent="0.25">
      <c r="A35" s="154" t="s">
        <v>19</v>
      </c>
      <c r="B35" s="154"/>
      <c r="C35" s="21" t="s">
        <v>17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60"/>
    </row>
    <row r="36" spans="1:14" ht="18" customHeight="1" x14ac:dyDescent="0.25">
      <c r="A36" s="154"/>
      <c r="B36" s="154"/>
      <c r="C36" s="15" t="s">
        <v>12</v>
      </c>
      <c r="D36" s="128"/>
      <c r="E36" s="11"/>
      <c r="F36" s="11"/>
      <c r="G36" s="11"/>
      <c r="H36" s="11"/>
      <c r="I36" s="11"/>
      <c r="J36" s="11"/>
      <c r="K36" s="11"/>
      <c r="L36" s="11"/>
      <c r="M36" s="11"/>
      <c r="N36" s="168"/>
    </row>
    <row r="37" spans="1:14" ht="33.6" customHeight="1" x14ac:dyDescent="0.25">
      <c r="A37" s="154"/>
      <c r="B37" s="154"/>
      <c r="C37" s="15" t="s">
        <v>13</v>
      </c>
      <c r="D37" s="11"/>
      <c r="E37" s="17"/>
      <c r="F37" s="11"/>
      <c r="G37" s="17"/>
      <c r="H37" s="11"/>
      <c r="I37" s="17"/>
      <c r="J37" s="11"/>
      <c r="K37" s="17"/>
      <c r="L37" s="11"/>
      <c r="M37" s="17"/>
      <c r="N37" s="168"/>
    </row>
    <row r="38" spans="1:14" ht="46.5" customHeight="1" x14ac:dyDescent="0.25">
      <c r="A38" s="154"/>
      <c r="B38" s="154"/>
      <c r="C38" s="12" t="s">
        <v>32</v>
      </c>
      <c r="D38" s="11"/>
      <c r="E38" s="17"/>
      <c r="F38" s="11"/>
      <c r="G38" s="17"/>
      <c r="H38" s="11"/>
      <c r="I38" s="17"/>
      <c r="J38" s="11"/>
      <c r="K38" s="17"/>
      <c r="L38" s="11"/>
      <c r="M38" s="17"/>
      <c r="N38" s="168"/>
    </row>
    <row r="39" spans="1:14" ht="18" customHeight="1" x14ac:dyDescent="0.25">
      <c r="A39" s="154"/>
      <c r="B39" s="154"/>
      <c r="C39" s="16" t="s">
        <v>14</v>
      </c>
      <c r="D39" s="11"/>
      <c r="E39" s="17"/>
      <c r="F39" s="11"/>
      <c r="G39" s="17"/>
      <c r="H39" s="11"/>
      <c r="I39" s="17"/>
      <c r="J39" s="11"/>
      <c r="K39" s="17"/>
      <c r="L39" s="11"/>
      <c r="M39" s="17"/>
      <c r="N39" s="168"/>
    </row>
    <row r="40" spans="1:14" ht="34.9" customHeight="1" x14ac:dyDescent="0.25">
      <c r="A40" s="154"/>
      <c r="B40" s="154"/>
      <c r="C40" s="60" t="s">
        <v>15</v>
      </c>
      <c r="D40" s="11"/>
      <c r="E40" s="17"/>
      <c r="F40" s="11"/>
      <c r="G40" s="17"/>
      <c r="H40" s="11"/>
      <c r="I40" s="17"/>
      <c r="J40" s="11"/>
      <c r="K40" s="17"/>
      <c r="L40" s="11"/>
      <c r="M40" s="17"/>
      <c r="N40" s="168"/>
    </row>
    <row r="41" spans="1:14" ht="18" customHeight="1" x14ac:dyDescent="0.25">
      <c r="A41" s="154" t="s">
        <v>20</v>
      </c>
      <c r="B41" s="154"/>
      <c r="C41" s="21" t="s">
        <v>17</v>
      </c>
      <c r="D41" s="13">
        <f>D42+D43+D44+D45+D46</f>
        <v>12857.3</v>
      </c>
      <c r="E41" s="61">
        <f>E42+E43+E44+E45+E46</f>
        <v>1</v>
      </c>
      <c r="F41" s="13">
        <f>F42+F43+F44+F45+F46</f>
        <v>4473.4107000000004</v>
      </c>
      <c r="G41" s="14">
        <f>F41/D41</f>
        <v>0.34792769088377812</v>
      </c>
      <c r="H41" s="13"/>
      <c r="I41" s="14"/>
      <c r="J41" s="13"/>
      <c r="K41" s="14"/>
      <c r="L41" s="13"/>
      <c r="M41" s="14"/>
      <c r="N41" s="168"/>
    </row>
    <row r="42" spans="1:14" ht="18" customHeight="1" x14ac:dyDescent="0.25">
      <c r="A42" s="154"/>
      <c r="B42" s="154"/>
      <c r="C42" s="15" t="s">
        <v>12</v>
      </c>
      <c r="D42" s="128"/>
      <c r="E42" s="11"/>
      <c r="F42" s="11"/>
      <c r="G42" s="11"/>
      <c r="H42" s="11"/>
      <c r="I42" s="11"/>
      <c r="J42" s="11"/>
      <c r="K42" s="11"/>
      <c r="L42" s="11"/>
      <c r="M42" s="11"/>
      <c r="N42" s="168"/>
    </row>
    <row r="43" spans="1:14" ht="31.15" customHeight="1" x14ac:dyDescent="0.25">
      <c r="A43" s="154"/>
      <c r="B43" s="154"/>
      <c r="C43" s="15" t="s">
        <v>13</v>
      </c>
      <c r="D43" s="11"/>
      <c r="E43" s="17"/>
      <c r="F43" s="11"/>
      <c r="G43" s="17"/>
      <c r="H43" s="11"/>
      <c r="I43" s="17"/>
      <c r="J43" s="11"/>
      <c r="K43" s="17"/>
      <c r="L43" s="11"/>
      <c r="M43" s="17"/>
      <c r="N43" s="168"/>
    </row>
    <row r="44" spans="1:14" ht="45.75" customHeight="1" x14ac:dyDescent="0.25">
      <c r="A44" s="154"/>
      <c r="B44" s="154"/>
      <c r="C44" s="12" t="s">
        <v>32</v>
      </c>
      <c r="D44" s="11"/>
      <c r="E44" s="17"/>
      <c r="F44" s="11"/>
      <c r="G44" s="17"/>
      <c r="H44" s="11"/>
      <c r="I44" s="17"/>
      <c r="J44" s="11"/>
      <c r="K44" s="17"/>
      <c r="L44" s="11"/>
      <c r="M44" s="17"/>
      <c r="N44" s="168"/>
    </row>
    <row r="45" spans="1:14" ht="18" customHeight="1" x14ac:dyDescent="0.25">
      <c r="A45" s="154"/>
      <c r="B45" s="154"/>
      <c r="C45" s="16" t="s">
        <v>14</v>
      </c>
      <c r="D45" s="11">
        <f>D70+D83+D102</f>
        <v>12857.3</v>
      </c>
      <c r="E45" s="126">
        <v>1</v>
      </c>
      <c r="F45" s="11">
        <f>F70+F83+F102</f>
        <v>4473.4107000000004</v>
      </c>
      <c r="G45" s="17">
        <f>F45/D45</f>
        <v>0.34792769088377812</v>
      </c>
      <c r="H45" s="11"/>
      <c r="I45" s="17"/>
      <c r="J45" s="11"/>
      <c r="K45" s="17"/>
      <c r="L45" s="11"/>
      <c r="M45" s="17"/>
      <c r="N45" s="168"/>
    </row>
    <row r="46" spans="1:14" s="18" customFormat="1" ht="30" customHeight="1" x14ac:dyDescent="0.25">
      <c r="A46" s="154"/>
      <c r="B46" s="154"/>
      <c r="C46" s="60" t="s">
        <v>15</v>
      </c>
      <c r="D46" s="11"/>
      <c r="E46" s="17"/>
      <c r="F46" s="11"/>
      <c r="G46" s="17"/>
      <c r="H46" s="11"/>
      <c r="I46" s="17"/>
      <c r="J46" s="11"/>
      <c r="K46" s="17"/>
      <c r="L46" s="11"/>
      <c r="M46" s="17"/>
      <c r="N46" s="168"/>
    </row>
    <row r="47" spans="1:14" ht="18" customHeight="1" x14ac:dyDescent="0.25">
      <c r="A47" s="154" t="s">
        <v>21</v>
      </c>
      <c r="B47" s="154"/>
      <c r="C47" s="21" t="s">
        <v>17</v>
      </c>
      <c r="D47" s="13">
        <f>D48+D49+D50+D51+D52</f>
        <v>11377.5</v>
      </c>
      <c r="E47" s="61">
        <f>E48+E49+E50+E51+E52</f>
        <v>1</v>
      </c>
      <c r="F47" s="13" t="s">
        <v>22</v>
      </c>
      <c r="G47" s="13" t="s">
        <v>22</v>
      </c>
      <c r="H47" s="13" t="s">
        <v>22</v>
      </c>
      <c r="I47" s="13" t="s">
        <v>22</v>
      </c>
      <c r="J47" s="13" t="s">
        <v>22</v>
      </c>
      <c r="K47" s="13" t="s">
        <v>22</v>
      </c>
      <c r="L47" s="13" t="s">
        <v>22</v>
      </c>
      <c r="M47" s="13" t="s">
        <v>22</v>
      </c>
      <c r="N47" s="129"/>
    </row>
    <row r="48" spans="1:14" ht="18" customHeight="1" x14ac:dyDescent="0.25">
      <c r="A48" s="154"/>
      <c r="B48" s="154"/>
      <c r="C48" s="15" t="s">
        <v>12</v>
      </c>
      <c r="D48" s="128"/>
      <c r="E48" s="11"/>
      <c r="F48" s="13" t="s">
        <v>22</v>
      </c>
      <c r="G48" s="13" t="s">
        <v>22</v>
      </c>
      <c r="H48" s="13" t="s">
        <v>22</v>
      </c>
      <c r="I48" s="13" t="s">
        <v>22</v>
      </c>
      <c r="J48" s="13" t="s">
        <v>22</v>
      </c>
      <c r="K48" s="13" t="s">
        <v>22</v>
      </c>
      <c r="L48" s="13" t="s">
        <v>22</v>
      </c>
      <c r="M48" s="13" t="s">
        <v>22</v>
      </c>
      <c r="N48" s="129"/>
    </row>
    <row r="49" spans="1:241" ht="37.15" customHeight="1" x14ac:dyDescent="0.25">
      <c r="A49" s="154"/>
      <c r="B49" s="154"/>
      <c r="C49" s="15" t="s">
        <v>13</v>
      </c>
      <c r="D49" s="11"/>
      <c r="E49" s="17"/>
      <c r="F49" s="13" t="s">
        <v>22</v>
      </c>
      <c r="G49" s="13" t="s">
        <v>22</v>
      </c>
      <c r="H49" s="13" t="s">
        <v>22</v>
      </c>
      <c r="I49" s="13" t="s">
        <v>22</v>
      </c>
      <c r="J49" s="13" t="s">
        <v>22</v>
      </c>
      <c r="K49" s="13" t="s">
        <v>22</v>
      </c>
      <c r="L49" s="13" t="s">
        <v>22</v>
      </c>
      <c r="M49" s="13" t="s">
        <v>22</v>
      </c>
      <c r="N49" s="129"/>
    </row>
    <row r="50" spans="1:241" ht="46.5" customHeight="1" x14ac:dyDescent="0.25">
      <c r="A50" s="154"/>
      <c r="B50" s="154"/>
      <c r="C50" s="12" t="s">
        <v>32</v>
      </c>
      <c r="D50" s="11"/>
      <c r="E50" s="17"/>
      <c r="F50" s="13"/>
      <c r="G50" s="13"/>
      <c r="H50" s="13"/>
      <c r="I50" s="13"/>
      <c r="J50" s="13"/>
      <c r="K50" s="13"/>
      <c r="L50" s="13"/>
      <c r="M50" s="13"/>
      <c r="N50" s="129"/>
    </row>
    <row r="51" spans="1:241" ht="18" customHeight="1" x14ac:dyDescent="0.25">
      <c r="A51" s="154"/>
      <c r="B51" s="154"/>
      <c r="C51" s="16" t="s">
        <v>14</v>
      </c>
      <c r="D51" s="11">
        <f>D102</f>
        <v>11377.5</v>
      </c>
      <c r="E51" s="126">
        <v>1</v>
      </c>
      <c r="F51" s="13" t="s">
        <v>22</v>
      </c>
      <c r="G51" s="13" t="s">
        <v>22</v>
      </c>
      <c r="H51" s="13" t="s">
        <v>22</v>
      </c>
      <c r="I51" s="13" t="s">
        <v>22</v>
      </c>
      <c r="J51" s="13" t="s">
        <v>22</v>
      </c>
      <c r="K51" s="13" t="s">
        <v>22</v>
      </c>
      <c r="L51" s="13" t="s">
        <v>22</v>
      </c>
      <c r="M51" s="13" t="s">
        <v>22</v>
      </c>
      <c r="N51" s="129"/>
    </row>
    <row r="52" spans="1:241" ht="30.75" customHeight="1" x14ac:dyDescent="0.25">
      <c r="A52" s="154"/>
      <c r="B52" s="154"/>
      <c r="C52" s="60" t="s">
        <v>15</v>
      </c>
      <c r="D52" s="11"/>
      <c r="E52" s="17"/>
      <c r="F52" s="13" t="s">
        <v>22</v>
      </c>
      <c r="G52" s="13" t="s">
        <v>22</v>
      </c>
      <c r="H52" s="13" t="s">
        <v>22</v>
      </c>
      <c r="I52" s="13" t="s">
        <v>22</v>
      </c>
      <c r="J52" s="13" t="s">
        <v>22</v>
      </c>
      <c r="K52" s="13" t="s">
        <v>22</v>
      </c>
      <c r="L52" s="13" t="s">
        <v>22</v>
      </c>
      <c r="M52" s="13" t="s">
        <v>22</v>
      </c>
      <c r="N52" s="129"/>
    </row>
    <row r="53" spans="1:241" s="19" customFormat="1" ht="15.75" x14ac:dyDescent="0.25">
      <c r="A53" s="165" t="s">
        <v>47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</row>
    <row r="54" spans="1:241" s="18" customFormat="1" ht="18" customHeight="1" x14ac:dyDescent="0.25">
      <c r="A54" s="161" t="s">
        <v>23</v>
      </c>
      <c r="B54" s="159" t="s">
        <v>48</v>
      </c>
      <c r="C54" s="20" t="s">
        <v>17</v>
      </c>
      <c r="D54" s="13">
        <f>SUM(D55:D59)</f>
        <v>857.8</v>
      </c>
      <c r="E54" s="61">
        <f>SUM(E55:E59)</f>
        <v>1</v>
      </c>
      <c r="F54" s="13">
        <f>SUM(F55:F59)</f>
        <v>9.5</v>
      </c>
      <c r="G54" s="14">
        <f>F54/D54</f>
        <v>1.1074842620657497E-2</v>
      </c>
      <c r="H54" s="13"/>
      <c r="I54" s="14"/>
      <c r="J54" s="13"/>
      <c r="K54" s="14"/>
      <c r="L54" s="13"/>
      <c r="M54" s="14"/>
      <c r="N54" s="167" t="s">
        <v>64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ht="22.5" customHeight="1" x14ac:dyDescent="0.25">
      <c r="A55" s="161"/>
      <c r="B55" s="159"/>
      <c r="C55" s="12" t="s">
        <v>12</v>
      </c>
      <c r="D55" s="11"/>
      <c r="E55" s="17"/>
      <c r="F55" s="11"/>
      <c r="G55" s="17"/>
      <c r="H55" s="11"/>
      <c r="I55" s="17"/>
      <c r="J55" s="11"/>
      <c r="K55" s="17"/>
      <c r="L55" s="11"/>
      <c r="M55" s="17"/>
      <c r="N55" s="167"/>
    </row>
    <row r="56" spans="1:241" ht="31.15" customHeight="1" x14ac:dyDescent="0.25">
      <c r="A56" s="161"/>
      <c r="B56" s="159"/>
      <c r="C56" s="12" t="s">
        <v>13</v>
      </c>
      <c r="D56" s="11"/>
      <c r="E56" s="17"/>
      <c r="F56" s="11"/>
      <c r="G56" s="17"/>
      <c r="H56" s="11"/>
      <c r="I56" s="17"/>
      <c r="J56" s="11"/>
      <c r="K56" s="17"/>
      <c r="L56" s="11"/>
      <c r="M56" s="17"/>
      <c r="N56" s="167"/>
    </row>
    <row r="57" spans="1:241" ht="47.25" customHeight="1" x14ac:dyDescent="0.25">
      <c r="A57" s="161"/>
      <c r="B57" s="159"/>
      <c r="C57" s="12" t="s">
        <v>32</v>
      </c>
      <c r="D57" s="11"/>
      <c r="E57" s="17"/>
      <c r="F57" s="11"/>
      <c r="G57" s="17"/>
      <c r="H57" s="11"/>
      <c r="I57" s="17"/>
      <c r="J57" s="11"/>
      <c r="K57" s="17"/>
      <c r="L57" s="11"/>
      <c r="M57" s="17"/>
      <c r="N57" s="167"/>
    </row>
    <row r="58" spans="1:241" ht="18" customHeight="1" x14ac:dyDescent="0.25">
      <c r="A58" s="161"/>
      <c r="B58" s="159"/>
      <c r="C58" s="125" t="s">
        <v>14</v>
      </c>
      <c r="D58" s="11">
        <v>857.8</v>
      </c>
      <c r="E58" s="126">
        <v>1</v>
      </c>
      <c r="F58" s="11">
        <v>9.5</v>
      </c>
      <c r="G58" s="17">
        <f>F58/D58</f>
        <v>1.1074842620657497E-2</v>
      </c>
      <c r="H58" s="11"/>
      <c r="I58" s="17"/>
      <c r="J58" s="11"/>
      <c r="K58" s="17"/>
      <c r="L58" s="11"/>
      <c r="M58" s="17"/>
      <c r="N58" s="167"/>
    </row>
    <row r="59" spans="1:241" ht="30" customHeight="1" x14ac:dyDescent="0.25">
      <c r="A59" s="161"/>
      <c r="B59" s="159"/>
      <c r="C59" s="40" t="s">
        <v>15</v>
      </c>
      <c r="D59" s="11"/>
      <c r="E59" s="17"/>
      <c r="F59" s="11"/>
      <c r="G59" s="17"/>
      <c r="H59" s="11"/>
      <c r="I59" s="17"/>
      <c r="J59" s="11"/>
      <c r="K59" s="17"/>
      <c r="L59" s="11"/>
      <c r="M59" s="17"/>
      <c r="N59" s="167"/>
    </row>
    <row r="60" spans="1:241" s="18" customFormat="1" ht="18" customHeight="1" x14ac:dyDescent="0.25">
      <c r="A60" s="161" t="s">
        <v>24</v>
      </c>
      <c r="B60" s="159" t="s">
        <v>49</v>
      </c>
      <c r="C60" s="20" t="s">
        <v>17</v>
      </c>
      <c r="D60" s="13">
        <f>SUM(D61:D65)</f>
        <v>442</v>
      </c>
      <c r="E60" s="61">
        <f>SUM(E61:E65)</f>
        <v>1</v>
      </c>
      <c r="F60" s="13">
        <f>SUM(F61:F65)</f>
        <v>442</v>
      </c>
      <c r="G60" s="61">
        <f>F60/D60</f>
        <v>1</v>
      </c>
      <c r="H60" s="13"/>
      <c r="I60" s="14"/>
      <c r="J60" s="13"/>
      <c r="K60" s="14"/>
      <c r="L60" s="13"/>
      <c r="M60" s="14"/>
      <c r="N60" s="167"/>
    </row>
    <row r="61" spans="1:241" ht="21.75" customHeight="1" x14ac:dyDescent="0.25">
      <c r="A61" s="161"/>
      <c r="B61" s="159"/>
      <c r="C61" s="12" t="s">
        <v>12</v>
      </c>
      <c r="D61" s="11"/>
      <c r="E61" s="17"/>
      <c r="F61" s="11"/>
      <c r="G61" s="17"/>
      <c r="H61" s="11"/>
      <c r="I61" s="17"/>
      <c r="J61" s="11"/>
      <c r="K61" s="17"/>
      <c r="L61" s="11"/>
      <c r="M61" s="17"/>
      <c r="N61" s="167"/>
    </row>
    <row r="62" spans="1:241" ht="31.15" customHeight="1" x14ac:dyDescent="0.25">
      <c r="A62" s="161"/>
      <c r="B62" s="159"/>
      <c r="C62" s="12" t="s">
        <v>13</v>
      </c>
      <c r="D62" s="11"/>
      <c r="E62" s="17"/>
      <c r="F62" s="11"/>
      <c r="G62" s="17"/>
      <c r="H62" s="11"/>
      <c r="I62" s="17"/>
      <c r="J62" s="11"/>
      <c r="K62" s="17"/>
      <c r="L62" s="11"/>
      <c r="M62" s="17"/>
      <c r="N62" s="167"/>
    </row>
    <row r="63" spans="1:241" ht="47.25" customHeight="1" x14ac:dyDescent="0.25">
      <c r="A63" s="161"/>
      <c r="B63" s="159"/>
      <c r="C63" s="12" t="s">
        <v>32</v>
      </c>
      <c r="D63" s="11"/>
      <c r="E63" s="17"/>
      <c r="F63" s="11"/>
      <c r="G63" s="17"/>
      <c r="H63" s="11"/>
      <c r="I63" s="17"/>
      <c r="J63" s="11"/>
      <c r="K63" s="17"/>
      <c r="L63" s="11"/>
      <c r="M63" s="17"/>
      <c r="N63" s="167"/>
    </row>
    <row r="64" spans="1:241" ht="18" customHeight="1" x14ac:dyDescent="0.25">
      <c r="A64" s="161"/>
      <c r="B64" s="159"/>
      <c r="C64" s="125" t="s">
        <v>14</v>
      </c>
      <c r="D64" s="11">
        <v>442</v>
      </c>
      <c r="E64" s="126">
        <v>1</v>
      </c>
      <c r="F64" s="11">
        <v>442</v>
      </c>
      <c r="G64" s="126">
        <f>F64/D64</f>
        <v>1</v>
      </c>
      <c r="H64" s="11"/>
      <c r="I64" s="17"/>
      <c r="J64" s="11"/>
      <c r="K64" s="17"/>
      <c r="L64" s="11"/>
      <c r="M64" s="17"/>
      <c r="N64" s="167"/>
    </row>
    <row r="65" spans="1:14" ht="30" customHeight="1" x14ac:dyDescent="0.25">
      <c r="A65" s="161"/>
      <c r="B65" s="159"/>
      <c r="C65" s="40" t="s">
        <v>15</v>
      </c>
      <c r="D65" s="11"/>
      <c r="E65" s="17"/>
      <c r="F65" s="11"/>
      <c r="G65" s="17"/>
      <c r="H65" s="11"/>
      <c r="I65" s="17"/>
      <c r="J65" s="11"/>
      <c r="K65" s="17"/>
      <c r="L65" s="11"/>
      <c r="M65" s="17"/>
      <c r="N65" s="167"/>
    </row>
    <row r="66" spans="1:14" ht="18" customHeight="1" x14ac:dyDescent="0.25">
      <c r="A66" s="164"/>
      <c r="B66" s="162" t="s">
        <v>25</v>
      </c>
      <c r="C66" s="20" t="s">
        <v>17</v>
      </c>
      <c r="D66" s="13">
        <f>SUM(D67:D71)</f>
        <v>1299.8</v>
      </c>
      <c r="E66" s="61">
        <f>SUM(E67:E71)</f>
        <v>1</v>
      </c>
      <c r="F66" s="13">
        <f>SUM(F67:F71)</f>
        <v>451.5</v>
      </c>
      <c r="G66" s="14">
        <f>F66/D66</f>
        <v>0.3473611324819203</v>
      </c>
      <c r="H66" s="13"/>
      <c r="I66" s="14"/>
      <c r="J66" s="13"/>
      <c r="K66" s="14"/>
      <c r="L66" s="13"/>
      <c r="M66" s="14"/>
      <c r="N66" s="160"/>
    </row>
    <row r="67" spans="1:14" ht="22.5" customHeight="1" x14ac:dyDescent="0.25">
      <c r="A67" s="164"/>
      <c r="B67" s="162"/>
      <c r="C67" s="12" t="s">
        <v>12</v>
      </c>
      <c r="D67" s="11"/>
      <c r="E67" s="17"/>
      <c r="F67" s="11"/>
      <c r="G67" s="17"/>
      <c r="H67" s="11"/>
      <c r="I67" s="17"/>
      <c r="J67" s="11"/>
      <c r="K67" s="17"/>
      <c r="L67" s="11"/>
      <c r="M67" s="17"/>
      <c r="N67" s="160"/>
    </row>
    <row r="68" spans="1:14" ht="33" customHeight="1" x14ac:dyDescent="0.25">
      <c r="A68" s="164"/>
      <c r="B68" s="162"/>
      <c r="C68" s="12" t="s">
        <v>13</v>
      </c>
      <c r="D68" s="11"/>
      <c r="E68" s="17"/>
      <c r="F68" s="11"/>
      <c r="G68" s="17"/>
      <c r="H68" s="11"/>
      <c r="I68" s="17"/>
      <c r="J68" s="11"/>
      <c r="K68" s="17"/>
      <c r="L68" s="11"/>
      <c r="M68" s="17"/>
      <c r="N68" s="160"/>
    </row>
    <row r="69" spans="1:14" ht="48" customHeight="1" x14ac:dyDescent="0.25">
      <c r="A69" s="164"/>
      <c r="B69" s="162"/>
      <c r="C69" s="12" t="s">
        <v>32</v>
      </c>
      <c r="D69" s="11"/>
      <c r="E69" s="17"/>
      <c r="F69" s="11"/>
      <c r="G69" s="17"/>
      <c r="H69" s="11"/>
      <c r="I69" s="17"/>
      <c r="J69" s="11"/>
      <c r="K69" s="17"/>
      <c r="L69" s="11"/>
      <c r="M69" s="17"/>
      <c r="N69" s="160"/>
    </row>
    <row r="70" spans="1:14" ht="18" customHeight="1" x14ac:dyDescent="0.25">
      <c r="A70" s="164"/>
      <c r="B70" s="162"/>
      <c r="C70" s="125" t="s">
        <v>14</v>
      </c>
      <c r="D70" s="11">
        <f>D58+D64</f>
        <v>1299.8</v>
      </c>
      <c r="E70" s="126">
        <v>1</v>
      </c>
      <c r="F70" s="11">
        <f>F58+F64</f>
        <v>451.5</v>
      </c>
      <c r="G70" s="17">
        <f>F70/D70</f>
        <v>0.3473611324819203</v>
      </c>
      <c r="H70" s="11"/>
      <c r="I70" s="17"/>
      <c r="J70" s="11"/>
      <c r="K70" s="17"/>
      <c r="L70" s="11"/>
      <c r="M70" s="17"/>
      <c r="N70" s="160"/>
    </row>
    <row r="71" spans="1:14" ht="34.9" customHeight="1" x14ac:dyDescent="0.25">
      <c r="A71" s="164"/>
      <c r="B71" s="162"/>
      <c r="C71" s="40" t="s">
        <v>15</v>
      </c>
      <c r="D71" s="11"/>
      <c r="E71" s="17"/>
      <c r="F71" s="11"/>
      <c r="G71" s="17"/>
      <c r="H71" s="11"/>
      <c r="I71" s="17"/>
      <c r="J71" s="11"/>
      <c r="K71" s="17"/>
      <c r="L71" s="11"/>
      <c r="M71" s="17"/>
      <c r="N71" s="160"/>
    </row>
    <row r="72" spans="1:14" ht="15.75" x14ac:dyDescent="0.25">
      <c r="A72" s="165" t="s">
        <v>50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</row>
    <row r="73" spans="1:14" s="18" customFormat="1" ht="18" customHeight="1" x14ac:dyDescent="0.25">
      <c r="A73" s="161" t="s">
        <v>26</v>
      </c>
      <c r="B73" s="159" t="s">
        <v>51</v>
      </c>
      <c r="C73" s="20" t="s">
        <v>17</v>
      </c>
      <c r="D73" s="13">
        <f>SUM(D74:D78)</f>
        <v>180</v>
      </c>
      <c r="E73" s="61">
        <f>SUM(E74:E78)</f>
        <v>1</v>
      </c>
      <c r="F73" s="62">
        <f>F74+F75+F76+F77+F78</f>
        <v>0</v>
      </c>
      <c r="G73" s="14">
        <f>F73/D73</f>
        <v>0</v>
      </c>
      <c r="H73" s="13"/>
      <c r="I73" s="14"/>
      <c r="J73" s="13"/>
      <c r="K73" s="14"/>
      <c r="L73" s="13"/>
      <c r="M73" s="14"/>
      <c r="N73" s="167" t="s">
        <v>65</v>
      </c>
    </row>
    <row r="74" spans="1:14" ht="18" customHeight="1" x14ac:dyDescent="0.25">
      <c r="A74" s="161"/>
      <c r="B74" s="159"/>
      <c r="C74" s="12" t="s">
        <v>12</v>
      </c>
      <c r="D74" s="11"/>
      <c r="E74" s="17"/>
      <c r="F74" s="11"/>
      <c r="G74" s="17"/>
      <c r="H74" s="11"/>
      <c r="I74" s="17"/>
      <c r="J74" s="11"/>
      <c r="K74" s="17"/>
      <c r="L74" s="11"/>
      <c r="M74" s="17"/>
      <c r="N74" s="167"/>
    </row>
    <row r="75" spans="1:14" ht="31.15" customHeight="1" x14ac:dyDescent="0.25">
      <c r="A75" s="161"/>
      <c r="B75" s="159"/>
      <c r="C75" s="12" t="s">
        <v>13</v>
      </c>
      <c r="D75" s="11"/>
      <c r="E75" s="17"/>
      <c r="F75" s="11"/>
      <c r="G75" s="17"/>
      <c r="H75" s="11"/>
      <c r="I75" s="17"/>
      <c r="J75" s="11"/>
      <c r="K75" s="17"/>
      <c r="L75" s="11"/>
      <c r="M75" s="17"/>
      <c r="N75" s="167"/>
    </row>
    <row r="76" spans="1:14" ht="45.75" customHeight="1" x14ac:dyDescent="0.25">
      <c r="A76" s="161"/>
      <c r="B76" s="159"/>
      <c r="C76" s="12" t="s">
        <v>32</v>
      </c>
      <c r="D76" s="11"/>
      <c r="E76" s="17"/>
      <c r="F76" s="11"/>
      <c r="G76" s="17"/>
      <c r="H76" s="11"/>
      <c r="I76" s="17"/>
      <c r="J76" s="11"/>
      <c r="K76" s="17"/>
      <c r="L76" s="11"/>
      <c r="M76" s="17"/>
      <c r="N76" s="167"/>
    </row>
    <row r="77" spans="1:14" ht="18" customHeight="1" x14ac:dyDescent="0.25">
      <c r="A77" s="161"/>
      <c r="B77" s="159"/>
      <c r="C77" s="125" t="s">
        <v>14</v>
      </c>
      <c r="D77" s="11">
        <v>180</v>
      </c>
      <c r="E77" s="126">
        <v>1</v>
      </c>
      <c r="F77" s="130">
        <f>0</f>
        <v>0</v>
      </c>
      <c r="G77" s="17">
        <f>F77/D77</f>
        <v>0</v>
      </c>
      <c r="H77" s="11"/>
      <c r="I77" s="17"/>
      <c r="J77" s="11"/>
      <c r="K77" s="17"/>
      <c r="L77" s="11"/>
      <c r="M77" s="17"/>
      <c r="N77" s="167"/>
    </row>
    <row r="78" spans="1:14" ht="30" customHeight="1" x14ac:dyDescent="0.25">
      <c r="A78" s="161"/>
      <c r="B78" s="159"/>
      <c r="C78" s="40" t="s">
        <v>15</v>
      </c>
      <c r="D78" s="11"/>
      <c r="E78" s="17"/>
      <c r="F78" s="11"/>
      <c r="G78" s="17"/>
      <c r="H78" s="11"/>
      <c r="I78" s="17"/>
      <c r="J78" s="11"/>
      <c r="K78" s="17"/>
      <c r="L78" s="11"/>
      <c r="M78" s="17"/>
      <c r="N78" s="167"/>
    </row>
    <row r="79" spans="1:14" ht="18" customHeight="1" x14ac:dyDescent="0.25">
      <c r="A79" s="161"/>
      <c r="B79" s="162" t="s">
        <v>27</v>
      </c>
      <c r="C79" s="20" t="s">
        <v>17</v>
      </c>
      <c r="D79" s="13">
        <f>D80+D81+D82+D83+D84</f>
        <v>180</v>
      </c>
      <c r="E79" s="61">
        <f>E80+E81+E82+E83+E84</f>
        <v>1</v>
      </c>
      <c r="F79" s="62">
        <f>F80+F81+F82+F83+F84</f>
        <v>0</v>
      </c>
      <c r="G79" s="14">
        <f>F79/D79</f>
        <v>0</v>
      </c>
      <c r="H79" s="13"/>
      <c r="I79" s="14"/>
      <c r="J79" s="13"/>
      <c r="K79" s="14"/>
      <c r="L79" s="13"/>
      <c r="M79" s="14"/>
      <c r="N79" s="160"/>
    </row>
    <row r="80" spans="1:14" ht="18" customHeight="1" x14ac:dyDescent="0.25">
      <c r="A80" s="161"/>
      <c r="B80" s="162"/>
      <c r="C80" s="12" t="s">
        <v>12</v>
      </c>
      <c r="D80" s="11"/>
      <c r="E80" s="17"/>
      <c r="F80" s="11"/>
      <c r="G80" s="17"/>
      <c r="H80" s="11"/>
      <c r="I80" s="17"/>
      <c r="J80" s="11"/>
      <c r="K80" s="17"/>
      <c r="L80" s="11"/>
      <c r="M80" s="17"/>
      <c r="N80" s="160"/>
    </row>
    <row r="81" spans="1:241" ht="33" customHeight="1" x14ac:dyDescent="0.25">
      <c r="A81" s="161"/>
      <c r="B81" s="162"/>
      <c r="C81" s="12" t="s">
        <v>13</v>
      </c>
      <c r="D81" s="11"/>
      <c r="E81" s="17"/>
      <c r="F81" s="11"/>
      <c r="G81" s="17"/>
      <c r="H81" s="11"/>
      <c r="I81" s="17"/>
      <c r="J81" s="11"/>
      <c r="K81" s="17"/>
      <c r="L81" s="11"/>
      <c r="M81" s="17"/>
      <c r="N81" s="160"/>
    </row>
    <row r="82" spans="1:241" ht="50.25" customHeight="1" x14ac:dyDescent="0.25">
      <c r="A82" s="161"/>
      <c r="B82" s="162"/>
      <c r="C82" s="12" t="s">
        <v>32</v>
      </c>
      <c r="D82" s="11"/>
      <c r="E82" s="17"/>
      <c r="F82" s="11"/>
      <c r="G82" s="17"/>
      <c r="H82" s="11"/>
      <c r="I82" s="17"/>
      <c r="J82" s="11"/>
      <c r="K82" s="17"/>
      <c r="L82" s="11"/>
      <c r="M82" s="17"/>
      <c r="N82" s="160"/>
    </row>
    <row r="83" spans="1:241" ht="18" customHeight="1" x14ac:dyDescent="0.25">
      <c r="A83" s="161"/>
      <c r="B83" s="162"/>
      <c r="C83" s="125" t="s">
        <v>14</v>
      </c>
      <c r="D83" s="11">
        <f>D77</f>
        <v>180</v>
      </c>
      <c r="E83" s="126">
        <v>1</v>
      </c>
      <c r="F83" s="130">
        <f>F77</f>
        <v>0</v>
      </c>
      <c r="G83" s="17">
        <f>F83/D83</f>
        <v>0</v>
      </c>
      <c r="H83" s="11"/>
      <c r="I83" s="17"/>
      <c r="J83" s="11"/>
      <c r="K83" s="17"/>
      <c r="L83" s="11"/>
      <c r="M83" s="17"/>
      <c r="N83" s="160"/>
    </row>
    <row r="84" spans="1:241" ht="28.9" customHeight="1" x14ac:dyDescent="0.25">
      <c r="A84" s="161"/>
      <c r="B84" s="162"/>
      <c r="C84" s="40" t="s">
        <v>15</v>
      </c>
      <c r="D84" s="11"/>
      <c r="E84" s="17"/>
      <c r="F84" s="11"/>
      <c r="G84" s="17"/>
      <c r="H84" s="11"/>
      <c r="I84" s="17"/>
      <c r="J84" s="11"/>
      <c r="K84" s="17"/>
      <c r="L84" s="11"/>
      <c r="M84" s="17"/>
      <c r="N84" s="160"/>
    </row>
    <row r="85" spans="1:241" s="19" customFormat="1" ht="15.75" x14ac:dyDescent="0.25">
      <c r="A85" s="165" t="s">
        <v>54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</row>
    <row r="86" spans="1:241" s="18" customFormat="1" ht="18" customHeight="1" x14ac:dyDescent="0.25">
      <c r="A86" s="161" t="s">
        <v>52</v>
      </c>
      <c r="B86" s="159" t="s">
        <v>55</v>
      </c>
      <c r="C86" s="20" t="s">
        <v>17</v>
      </c>
      <c r="D86" s="13">
        <f>SUM(D87:D91)</f>
        <v>8021.1</v>
      </c>
      <c r="E86" s="61">
        <f>SUM(E87:E91)</f>
        <v>1</v>
      </c>
      <c r="F86" s="13">
        <f>SUM(F87:F91)</f>
        <v>2421.9106999999999</v>
      </c>
      <c r="G86" s="14">
        <f>F86/D86</f>
        <v>0.30194246425053917</v>
      </c>
      <c r="H86" s="13"/>
      <c r="I86" s="14"/>
      <c r="J86" s="13"/>
      <c r="K86" s="14"/>
      <c r="L86" s="13"/>
      <c r="M86" s="14"/>
      <c r="N86" s="167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1:241" ht="22.5" customHeight="1" x14ac:dyDescent="0.25">
      <c r="A87" s="161"/>
      <c r="B87" s="159"/>
      <c r="C87" s="12" t="s">
        <v>12</v>
      </c>
      <c r="D87" s="11"/>
      <c r="E87" s="17"/>
      <c r="F87" s="11"/>
      <c r="G87" s="17"/>
      <c r="H87" s="11"/>
      <c r="I87" s="17"/>
      <c r="J87" s="11"/>
      <c r="K87" s="17"/>
      <c r="L87" s="11"/>
      <c r="M87" s="17"/>
      <c r="N87" s="167"/>
    </row>
    <row r="88" spans="1:241" ht="31.15" customHeight="1" x14ac:dyDescent="0.25">
      <c r="A88" s="161"/>
      <c r="B88" s="159"/>
      <c r="C88" s="12" t="s">
        <v>13</v>
      </c>
      <c r="D88" s="11"/>
      <c r="E88" s="17"/>
      <c r="F88" s="11"/>
      <c r="G88" s="17"/>
      <c r="H88" s="11"/>
      <c r="I88" s="17"/>
      <c r="J88" s="11"/>
      <c r="K88" s="17"/>
      <c r="L88" s="11"/>
      <c r="M88" s="17"/>
      <c r="N88" s="167"/>
    </row>
    <row r="89" spans="1:241" ht="47.25" customHeight="1" x14ac:dyDescent="0.25">
      <c r="A89" s="161"/>
      <c r="B89" s="159"/>
      <c r="C89" s="12" t="s">
        <v>32</v>
      </c>
      <c r="D89" s="11"/>
      <c r="E89" s="17"/>
      <c r="F89" s="11"/>
      <c r="G89" s="17"/>
      <c r="H89" s="11"/>
      <c r="I89" s="17"/>
      <c r="J89" s="11"/>
      <c r="K89" s="17"/>
      <c r="L89" s="11"/>
      <c r="M89" s="17"/>
      <c r="N89" s="167"/>
    </row>
    <row r="90" spans="1:241" ht="18" customHeight="1" x14ac:dyDescent="0.25">
      <c r="A90" s="161"/>
      <c r="B90" s="159"/>
      <c r="C90" s="125" t="s">
        <v>14</v>
      </c>
      <c r="D90" s="11">
        <v>8021.1</v>
      </c>
      <c r="E90" s="126">
        <v>1</v>
      </c>
      <c r="F90" s="130">
        <v>2421.9106999999999</v>
      </c>
      <c r="G90" s="17">
        <f>F90/D90</f>
        <v>0.30194246425053917</v>
      </c>
      <c r="H90" s="11"/>
      <c r="I90" s="17"/>
      <c r="J90" s="11"/>
      <c r="K90" s="17"/>
      <c r="L90" s="11"/>
      <c r="M90" s="17"/>
      <c r="N90" s="167"/>
    </row>
    <row r="91" spans="1:241" ht="30" customHeight="1" x14ac:dyDescent="0.25">
      <c r="A91" s="161"/>
      <c r="B91" s="159"/>
      <c r="C91" s="40" t="s">
        <v>15</v>
      </c>
      <c r="D91" s="11"/>
      <c r="E91" s="17"/>
      <c r="F91" s="11"/>
      <c r="G91" s="17"/>
      <c r="H91" s="11"/>
      <c r="I91" s="17"/>
      <c r="J91" s="11"/>
      <c r="K91" s="17"/>
      <c r="L91" s="11"/>
      <c r="M91" s="17"/>
      <c r="N91" s="167"/>
    </row>
    <row r="92" spans="1:241" s="18" customFormat="1" ht="18" customHeight="1" x14ac:dyDescent="0.25">
      <c r="A92" s="161" t="s">
        <v>53</v>
      </c>
      <c r="B92" s="159" t="s">
        <v>56</v>
      </c>
      <c r="C92" s="20" t="s">
        <v>17</v>
      </c>
      <c r="D92" s="13">
        <f>SUM(D93:D97)</f>
        <v>3356.4</v>
      </c>
      <c r="E92" s="61">
        <f>SUM(E93:E97)</f>
        <v>1</v>
      </c>
      <c r="F92" s="13">
        <f>SUM(F93:F97)</f>
        <v>1600</v>
      </c>
      <c r="G92" s="14">
        <f>F92/D92</f>
        <v>0.4767012275056608</v>
      </c>
      <c r="H92" s="13"/>
      <c r="I92" s="14"/>
      <c r="J92" s="13"/>
      <c r="K92" s="14"/>
      <c r="L92" s="13"/>
      <c r="M92" s="14"/>
      <c r="N92" s="167" t="s">
        <v>63</v>
      </c>
    </row>
    <row r="93" spans="1:241" ht="21.75" customHeight="1" x14ac:dyDescent="0.25">
      <c r="A93" s="161"/>
      <c r="B93" s="159"/>
      <c r="C93" s="12" t="s">
        <v>12</v>
      </c>
      <c r="D93" s="11"/>
      <c r="E93" s="17"/>
      <c r="F93" s="11"/>
      <c r="G93" s="17"/>
      <c r="H93" s="11"/>
      <c r="I93" s="17"/>
      <c r="J93" s="11"/>
      <c r="K93" s="17"/>
      <c r="L93" s="11"/>
      <c r="M93" s="17"/>
      <c r="N93" s="167"/>
    </row>
    <row r="94" spans="1:241" ht="31.15" customHeight="1" x14ac:dyDescent="0.25">
      <c r="A94" s="161"/>
      <c r="B94" s="159"/>
      <c r="C94" s="12" t="s">
        <v>13</v>
      </c>
      <c r="D94" s="11"/>
      <c r="E94" s="17"/>
      <c r="F94" s="11"/>
      <c r="G94" s="17"/>
      <c r="H94" s="11"/>
      <c r="I94" s="17"/>
      <c r="J94" s="11"/>
      <c r="K94" s="17"/>
      <c r="L94" s="11"/>
      <c r="M94" s="17"/>
      <c r="N94" s="167"/>
    </row>
    <row r="95" spans="1:241" ht="47.25" customHeight="1" x14ac:dyDescent="0.25">
      <c r="A95" s="161"/>
      <c r="B95" s="159"/>
      <c r="C95" s="12" t="s">
        <v>32</v>
      </c>
      <c r="D95" s="11"/>
      <c r="E95" s="17"/>
      <c r="F95" s="11"/>
      <c r="G95" s="17"/>
      <c r="H95" s="11"/>
      <c r="I95" s="17"/>
      <c r="J95" s="11"/>
      <c r="K95" s="17"/>
      <c r="L95" s="11"/>
      <c r="M95" s="17"/>
      <c r="N95" s="167"/>
    </row>
    <row r="96" spans="1:241" ht="18" customHeight="1" x14ac:dyDescent="0.25">
      <c r="A96" s="161"/>
      <c r="B96" s="159"/>
      <c r="C96" s="125" t="s">
        <v>14</v>
      </c>
      <c r="D96" s="11">
        <v>3356.4</v>
      </c>
      <c r="E96" s="126">
        <v>1</v>
      </c>
      <c r="F96" s="11">
        <v>1600</v>
      </c>
      <c r="G96" s="17">
        <f>F96/D96</f>
        <v>0.4767012275056608</v>
      </c>
      <c r="H96" s="11"/>
      <c r="I96" s="17"/>
      <c r="J96" s="11"/>
      <c r="K96" s="17"/>
      <c r="L96" s="11"/>
      <c r="M96" s="17"/>
      <c r="N96" s="167"/>
    </row>
    <row r="97" spans="1:14" ht="30" customHeight="1" x14ac:dyDescent="0.25">
      <c r="A97" s="161"/>
      <c r="B97" s="159"/>
      <c r="C97" s="40" t="s">
        <v>15</v>
      </c>
      <c r="D97" s="11"/>
      <c r="E97" s="17"/>
      <c r="F97" s="11"/>
      <c r="G97" s="17"/>
      <c r="H97" s="11"/>
      <c r="I97" s="17"/>
      <c r="J97" s="11"/>
      <c r="K97" s="17"/>
      <c r="L97" s="11"/>
      <c r="M97" s="17"/>
      <c r="N97" s="167"/>
    </row>
    <row r="98" spans="1:14" ht="18" customHeight="1" x14ac:dyDescent="0.25">
      <c r="A98" s="164"/>
      <c r="B98" s="162" t="s">
        <v>57</v>
      </c>
      <c r="C98" s="20" t="s">
        <v>17</v>
      </c>
      <c r="D98" s="13">
        <f>SUM(D99:D103)</f>
        <v>11377.5</v>
      </c>
      <c r="E98" s="61">
        <f>SUM(E99:E103)</f>
        <v>1</v>
      </c>
      <c r="F98" s="13">
        <f>SUM(F99:F103)</f>
        <v>4021.9106999999999</v>
      </c>
      <c r="G98" s="14">
        <f>F98/D98</f>
        <v>0.35349687541199737</v>
      </c>
      <c r="H98" s="13"/>
      <c r="I98" s="14"/>
      <c r="J98" s="13"/>
      <c r="K98" s="14"/>
      <c r="L98" s="13"/>
      <c r="M98" s="14"/>
      <c r="N98" s="160"/>
    </row>
    <row r="99" spans="1:14" ht="22.5" customHeight="1" x14ac:dyDescent="0.25">
      <c r="A99" s="164"/>
      <c r="B99" s="162"/>
      <c r="C99" s="12" t="s">
        <v>12</v>
      </c>
      <c r="D99" s="11"/>
      <c r="E99" s="17"/>
      <c r="F99" s="11"/>
      <c r="G99" s="17"/>
      <c r="H99" s="11"/>
      <c r="I99" s="17"/>
      <c r="J99" s="11"/>
      <c r="K99" s="17"/>
      <c r="L99" s="11"/>
      <c r="M99" s="17"/>
      <c r="N99" s="160"/>
    </row>
    <row r="100" spans="1:14" ht="33" customHeight="1" x14ac:dyDescent="0.25">
      <c r="A100" s="164"/>
      <c r="B100" s="162"/>
      <c r="C100" s="12" t="s">
        <v>13</v>
      </c>
      <c r="D100" s="11"/>
      <c r="E100" s="17"/>
      <c r="F100" s="11"/>
      <c r="G100" s="17"/>
      <c r="H100" s="11"/>
      <c r="I100" s="17"/>
      <c r="J100" s="11"/>
      <c r="K100" s="17"/>
      <c r="L100" s="11"/>
      <c r="M100" s="17"/>
      <c r="N100" s="160"/>
    </row>
    <row r="101" spans="1:14" ht="48" customHeight="1" x14ac:dyDescent="0.25">
      <c r="A101" s="164"/>
      <c r="B101" s="162"/>
      <c r="C101" s="12" t="s">
        <v>32</v>
      </c>
      <c r="D101" s="11"/>
      <c r="E101" s="17"/>
      <c r="F101" s="11"/>
      <c r="G101" s="17"/>
      <c r="H101" s="11"/>
      <c r="I101" s="17"/>
      <c r="J101" s="11"/>
      <c r="K101" s="17"/>
      <c r="L101" s="11"/>
      <c r="M101" s="17"/>
      <c r="N101" s="160"/>
    </row>
    <row r="102" spans="1:14" ht="18" customHeight="1" x14ac:dyDescent="0.25">
      <c r="A102" s="164"/>
      <c r="B102" s="162"/>
      <c r="C102" s="125" t="s">
        <v>14</v>
      </c>
      <c r="D102" s="11">
        <f>D90+D96</f>
        <v>11377.5</v>
      </c>
      <c r="E102" s="126">
        <v>1</v>
      </c>
      <c r="F102" s="11">
        <f>F90+F96</f>
        <v>4021.9106999999999</v>
      </c>
      <c r="G102" s="17">
        <f>F102/D102</f>
        <v>0.35349687541199737</v>
      </c>
      <c r="H102" s="11"/>
      <c r="I102" s="17"/>
      <c r="J102" s="11"/>
      <c r="K102" s="17"/>
      <c r="L102" s="11"/>
      <c r="M102" s="17"/>
      <c r="N102" s="160"/>
    </row>
    <row r="103" spans="1:14" ht="34.9" customHeight="1" x14ac:dyDescent="0.25">
      <c r="A103" s="164"/>
      <c r="B103" s="162"/>
      <c r="C103" s="40" t="s">
        <v>15</v>
      </c>
      <c r="D103" s="11"/>
      <c r="E103" s="17"/>
      <c r="F103" s="11"/>
      <c r="G103" s="17"/>
      <c r="H103" s="11"/>
      <c r="I103" s="17"/>
      <c r="J103" s="11"/>
      <c r="K103" s="17"/>
      <c r="L103" s="11"/>
      <c r="M103" s="17"/>
      <c r="N103" s="160"/>
    </row>
    <row r="104" spans="1:14" ht="22.5" customHeight="1" x14ac:dyDescent="0.25">
      <c r="A104" s="166" t="s">
        <v>28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</row>
    <row r="105" spans="1:14" ht="18" customHeight="1" x14ac:dyDescent="0.25">
      <c r="A105" s="159" t="s">
        <v>58</v>
      </c>
      <c r="B105" s="159"/>
      <c r="C105" s="20" t="s">
        <v>17</v>
      </c>
      <c r="D105" s="13">
        <f>D106+D107+D108+D109+D110</f>
        <v>7163.2</v>
      </c>
      <c r="E105" s="61">
        <f>E106+E107+E108+E109+E110</f>
        <v>1</v>
      </c>
      <c r="F105" s="13">
        <f>F106+F107+F108+F109+F110</f>
        <v>2628.5685699999999</v>
      </c>
      <c r="G105" s="14">
        <f>F105/D105</f>
        <v>0.36695451334599061</v>
      </c>
      <c r="H105" s="13"/>
      <c r="I105" s="14"/>
      <c r="J105" s="13"/>
      <c r="K105" s="14"/>
      <c r="L105" s="13"/>
      <c r="M105" s="14"/>
      <c r="N105" s="160"/>
    </row>
    <row r="106" spans="1:14" ht="17.25" customHeight="1" x14ac:dyDescent="0.25">
      <c r="A106" s="159"/>
      <c r="B106" s="159"/>
      <c r="C106" s="12" t="s">
        <v>12</v>
      </c>
      <c r="D106" s="11"/>
      <c r="E106" s="17"/>
      <c r="F106" s="11"/>
      <c r="G106" s="17"/>
      <c r="H106" s="11"/>
      <c r="I106" s="17"/>
      <c r="J106" s="11"/>
      <c r="K106" s="17"/>
      <c r="L106" s="11"/>
      <c r="M106" s="17"/>
      <c r="N106" s="160"/>
    </row>
    <row r="107" spans="1:14" ht="31.9" customHeight="1" x14ac:dyDescent="0.25">
      <c r="A107" s="159"/>
      <c r="B107" s="159"/>
      <c r="C107" s="12" t="s">
        <v>13</v>
      </c>
      <c r="D107" s="11"/>
      <c r="E107" s="17"/>
      <c r="F107" s="11"/>
      <c r="G107" s="17"/>
      <c r="H107" s="11"/>
      <c r="I107" s="17"/>
      <c r="J107" s="11"/>
      <c r="K107" s="17"/>
      <c r="L107" s="11"/>
      <c r="M107" s="17"/>
      <c r="N107" s="160"/>
    </row>
    <row r="108" spans="1:14" ht="46.5" customHeight="1" x14ac:dyDescent="0.25">
      <c r="A108" s="159"/>
      <c r="B108" s="159"/>
      <c r="C108" s="12" t="s">
        <v>32</v>
      </c>
      <c r="D108" s="11"/>
      <c r="E108" s="17"/>
      <c r="F108" s="11"/>
      <c r="G108" s="17"/>
      <c r="H108" s="11"/>
      <c r="I108" s="17"/>
      <c r="J108" s="11"/>
      <c r="K108" s="17"/>
      <c r="L108" s="11"/>
      <c r="M108" s="17"/>
      <c r="N108" s="160"/>
    </row>
    <row r="109" spans="1:14" ht="18" customHeight="1" x14ac:dyDescent="0.25">
      <c r="A109" s="159"/>
      <c r="B109" s="159"/>
      <c r="C109" s="125" t="s">
        <v>14</v>
      </c>
      <c r="D109" s="11">
        <v>7163.2</v>
      </c>
      <c r="E109" s="126">
        <v>1</v>
      </c>
      <c r="F109" s="11">
        <v>2628.5685699999999</v>
      </c>
      <c r="G109" s="17">
        <f>F109/D109</f>
        <v>0.36695451334599061</v>
      </c>
      <c r="H109" s="11"/>
      <c r="I109" s="17"/>
      <c r="J109" s="11"/>
      <c r="K109" s="17"/>
      <c r="L109" s="11"/>
      <c r="M109" s="17"/>
      <c r="N109" s="160"/>
    </row>
    <row r="110" spans="1:14" ht="31.9" customHeight="1" x14ac:dyDescent="0.25">
      <c r="A110" s="159"/>
      <c r="B110" s="159"/>
      <c r="C110" s="40" t="s">
        <v>15</v>
      </c>
      <c r="D110" s="11"/>
      <c r="E110" s="17"/>
      <c r="F110" s="11"/>
      <c r="G110" s="17"/>
      <c r="H110" s="11"/>
      <c r="I110" s="17"/>
      <c r="J110" s="11"/>
      <c r="K110" s="17"/>
      <c r="L110" s="11"/>
      <c r="M110" s="17"/>
      <c r="N110" s="160"/>
    </row>
    <row r="111" spans="1:14" ht="18" customHeight="1" x14ac:dyDescent="0.25">
      <c r="A111" s="159" t="s">
        <v>59</v>
      </c>
      <c r="B111" s="159"/>
      <c r="C111" s="21" t="s">
        <v>17</v>
      </c>
      <c r="D111" s="13">
        <f>D112+D113+D114+D115+D116</f>
        <v>5694.1</v>
      </c>
      <c r="E111" s="61">
        <f>E112+E113+E114+E115+E116</f>
        <v>1</v>
      </c>
      <c r="F111" s="13">
        <f>F112+F113+F114+F115+F116</f>
        <v>1844.84213</v>
      </c>
      <c r="G111" s="14">
        <f>F111/D111</f>
        <v>0.32399187404506419</v>
      </c>
      <c r="H111" s="13"/>
      <c r="I111" s="13"/>
      <c r="J111" s="13"/>
      <c r="K111" s="13"/>
      <c r="L111" s="13"/>
      <c r="M111" s="13"/>
      <c r="N111" s="160"/>
    </row>
    <row r="112" spans="1:14" ht="18" customHeight="1" x14ac:dyDescent="0.25">
      <c r="A112" s="159"/>
      <c r="B112" s="159"/>
      <c r="C112" s="12" t="s">
        <v>12</v>
      </c>
      <c r="D112" s="13"/>
      <c r="E112" s="17"/>
      <c r="F112" s="11"/>
      <c r="G112" s="17"/>
      <c r="H112" s="11"/>
      <c r="I112" s="11"/>
      <c r="J112" s="11"/>
      <c r="K112" s="11"/>
      <c r="L112" s="11"/>
      <c r="M112" s="11"/>
      <c r="N112" s="160"/>
    </row>
    <row r="113" spans="1:14" ht="34.5" customHeight="1" x14ac:dyDescent="0.25">
      <c r="A113" s="159"/>
      <c r="B113" s="159"/>
      <c r="C113" s="12" t="s">
        <v>13</v>
      </c>
      <c r="D113" s="11"/>
      <c r="E113" s="17"/>
      <c r="F113" s="11"/>
      <c r="G113" s="11"/>
      <c r="H113" s="11"/>
      <c r="I113" s="11"/>
      <c r="J113" s="11"/>
      <c r="K113" s="11"/>
      <c r="L113" s="11"/>
      <c r="M113" s="11"/>
      <c r="N113" s="160"/>
    </row>
    <row r="114" spans="1:14" ht="46.5" customHeight="1" x14ac:dyDescent="0.25">
      <c r="A114" s="159"/>
      <c r="B114" s="159"/>
      <c r="C114" s="12" t="s">
        <v>32</v>
      </c>
      <c r="D114" s="11"/>
      <c r="E114" s="17"/>
      <c r="F114" s="11"/>
      <c r="G114" s="11"/>
      <c r="H114" s="11"/>
      <c r="I114" s="11"/>
      <c r="J114" s="11"/>
      <c r="K114" s="11"/>
      <c r="L114" s="11"/>
      <c r="M114" s="11"/>
      <c r="N114" s="160"/>
    </row>
    <row r="115" spans="1:14" ht="18" customHeight="1" x14ac:dyDescent="0.25">
      <c r="A115" s="159"/>
      <c r="B115" s="159"/>
      <c r="C115" s="125" t="s">
        <v>14</v>
      </c>
      <c r="D115" s="11">
        <v>5694.1</v>
      </c>
      <c r="E115" s="126">
        <v>1</v>
      </c>
      <c r="F115" s="11">
        <v>1844.84213</v>
      </c>
      <c r="G115" s="17">
        <f>F115/D115</f>
        <v>0.32399187404506419</v>
      </c>
      <c r="H115" s="11"/>
      <c r="I115" s="17"/>
      <c r="J115" s="11"/>
      <c r="K115" s="17"/>
      <c r="L115" s="11"/>
      <c r="M115" s="17"/>
      <c r="N115" s="160"/>
    </row>
    <row r="116" spans="1:14" ht="31.15" customHeight="1" x14ac:dyDescent="0.25">
      <c r="A116" s="159"/>
      <c r="B116" s="159"/>
      <c r="C116" s="40" t="s">
        <v>15</v>
      </c>
      <c r="D116" s="11"/>
      <c r="E116" s="17"/>
      <c r="F116" s="11"/>
      <c r="G116" s="17"/>
      <c r="H116" s="11"/>
      <c r="I116" s="17"/>
      <c r="J116" s="11"/>
      <c r="K116" s="17"/>
      <c r="L116" s="11"/>
      <c r="M116" s="17"/>
      <c r="N116" s="160"/>
    </row>
    <row r="117" spans="1:14" s="22" customFormat="1" ht="66.75" customHeight="1" x14ac:dyDescent="0.25">
      <c r="A117" s="155" t="s">
        <v>29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</row>
    <row r="118" spans="1:14" s="115" customFormat="1" ht="19.7" customHeight="1" x14ac:dyDescent="0.2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1:14" s="116" customFormat="1" ht="19.7" customHeight="1" x14ac:dyDescent="0.3">
      <c r="A119" s="152" t="s">
        <v>60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</row>
    <row r="120" spans="1:14" s="116" customFormat="1" ht="12.6" customHeight="1" x14ac:dyDescent="0.3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1:14" s="116" customFormat="1" ht="16.5" customHeight="1" x14ac:dyDescent="0.3">
      <c r="A121" s="23" t="s">
        <v>61</v>
      </c>
      <c r="B121" s="23"/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s="116" customFormat="1" ht="14.45" customHeight="1" x14ac:dyDescent="0.3">
      <c r="A122" s="26"/>
      <c r="B122" s="59"/>
      <c r="C122" s="28"/>
      <c r="D122" s="29"/>
      <c r="E122" s="29"/>
      <c r="F122" s="59"/>
      <c r="G122" s="59"/>
      <c r="H122" s="59"/>
      <c r="I122" s="59"/>
      <c r="J122" s="59"/>
      <c r="K122" s="59"/>
      <c r="L122" s="59"/>
      <c r="M122" s="59"/>
    </row>
    <row r="123" spans="1:14" s="116" customFormat="1" ht="18.75" x14ac:dyDescent="0.3">
      <c r="A123" s="157" t="s">
        <v>30</v>
      </c>
      <c r="B123" s="158"/>
      <c r="C123" s="28"/>
      <c r="D123" s="29"/>
      <c r="E123" s="29"/>
      <c r="F123" s="59"/>
      <c r="G123" s="59"/>
      <c r="H123" s="59"/>
      <c r="I123" s="59"/>
      <c r="J123" s="59"/>
      <c r="K123" s="59"/>
      <c r="L123" s="59"/>
      <c r="M123" s="59"/>
    </row>
    <row r="124" spans="1:14" s="116" customFormat="1" ht="9.75" customHeight="1" x14ac:dyDescent="0.3">
      <c r="A124" s="26"/>
      <c r="B124" s="59"/>
      <c r="C124" s="28"/>
      <c r="D124" s="29"/>
      <c r="E124" s="29"/>
      <c r="F124" s="59"/>
      <c r="G124" s="59"/>
      <c r="H124" s="59"/>
      <c r="I124" s="59"/>
      <c r="J124" s="59"/>
      <c r="K124" s="59"/>
      <c r="L124" s="59"/>
      <c r="M124" s="59"/>
    </row>
    <row r="125" spans="1:14" s="116" customFormat="1" ht="18.75" x14ac:dyDescent="0.3">
      <c r="A125" s="152" t="s">
        <v>62</v>
      </c>
      <c r="B125" s="152"/>
      <c r="C125" s="153"/>
      <c r="D125" s="153"/>
      <c r="E125" s="153"/>
      <c r="F125" s="153"/>
      <c r="G125" s="153"/>
      <c r="H125" s="58"/>
      <c r="I125" s="58"/>
      <c r="J125" s="58"/>
      <c r="K125" s="58"/>
      <c r="L125" s="58"/>
      <c r="M125" s="58"/>
    </row>
    <row r="126" spans="1:14" s="116" customFormat="1" ht="18.75" x14ac:dyDescent="0.25">
      <c r="A126" s="59"/>
      <c r="B126" s="59"/>
      <c r="C126" s="28"/>
      <c r="D126" s="29"/>
      <c r="E126" s="29"/>
      <c r="F126" s="59"/>
      <c r="G126" s="59"/>
      <c r="H126" s="59"/>
      <c r="I126" s="59"/>
      <c r="J126" s="59"/>
      <c r="K126" s="59"/>
      <c r="L126" s="59"/>
      <c r="M126" s="59"/>
    </row>
    <row r="127" spans="1:14" ht="18.75" x14ac:dyDescent="0.3">
      <c r="A127" s="152" t="s">
        <v>114</v>
      </c>
      <c r="B127" s="152"/>
      <c r="C127" s="153"/>
      <c r="D127" s="153"/>
      <c r="E127" s="153"/>
      <c r="F127" s="153"/>
      <c r="G127" s="153"/>
    </row>
    <row r="128" spans="1:14" ht="18.75" x14ac:dyDescent="0.3">
      <c r="A128" s="25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27"/>
      <c r="M128" s="27"/>
    </row>
    <row r="129" spans="1:14" x14ac:dyDescent="0.25">
      <c r="A129" s="30"/>
    </row>
    <row r="130" spans="1:14" x14ac:dyDescent="0.25">
      <c r="A130" s="30"/>
    </row>
    <row r="131" spans="1:14" x14ac:dyDescent="0.25">
      <c r="A131" s="30"/>
    </row>
    <row r="132" spans="1:14" ht="14.25" customHeight="1" x14ac:dyDescent="0.25">
      <c r="A132" s="30"/>
    </row>
    <row r="133" spans="1:14" x14ac:dyDescent="0.25">
      <c r="A133" s="31"/>
    </row>
    <row r="134" spans="1:14" x14ac:dyDescent="0.25">
      <c r="A134" s="30"/>
    </row>
    <row r="135" spans="1:14" x14ac:dyDescent="0.25">
      <c r="A135" s="30"/>
    </row>
    <row r="136" spans="1:14" x14ac:dyDescent="0.25">
      <c r="A136" s="30"/>
    </row>
    <row r="137" spans="1:14" x14ac:dyDescent="0.25">
      <c r="A137" s="30"/>
    </row>
    <row r="138" spans="1:14" ht="12.75" customHeight="1" x14ac:dyDescent="0.25">
      <c r="A138" s="30"/>
    </row>
    <row r="139" spans="1:14" x14ac:dyDescent="0.25">
      <c r="A139" s="31"/>
    </row>
    <row r="140" spans="1:14" x14ac:dyDescent="0.25">
      <c r="A140" s="30"/>
    </row>
    <row r="141" spans="1:14" s="1" customFormat="1" x14ac:dyDescent="0.25">
      <c r="A141" s="30"/>
      <c r="C141" s="2"/>
      <c r="D141" s="3"/>
      <c r="E141" s="3"/>
      <c r="N141" s="4"/>
    </row>
    <row r="142" spans="1:14" s="1" customFormat="1" x14ac:dyDescent="0.25">
      <c r="A142" s="30"/>
      <c r="C142" s="2"/>
      <c r="D142" s="3"/>
      <c r="E142" s="3"/>
      <c r="N142" s="4"/>
    </row>
    <row r="143" spans="1:14" s="1" customFormat="1" x14ac:dyDescent="0.25">
      <c r="A143" s="30"/>
      <c r="C143" s="2"/>
      <c r="D143" s="3"/>
      <c r="E143" s="3"/>
      <c r="N143" s="4"/>
    </row>
    <row r="144" spans="1:14" s="1" customFormat="1" x14ac:dyDescent="0.25">
      <c r="A144" s="30"/>
      <c r="C144" s="2"/>
      <c r="D144" s="3"/>
      <c r="E144" s="3"/>
      <c r="N144" s="4"/>
    </row>
    <row r="150" spans="3:14" s="1" customFormat="1" ht="49.5" customHeight="1" x14ac:dyDescent="0.25">
      <c r="C150" s="2"/>
      <c r="D150" s="3"/>
      <c r="E150" s="3"/>
      <c r="N150" s="4"/>
    </row>
  </sheetData>
  <mergeCells count="64">
    <mergeCell ref="A2:N2"/>
    <mergeCell ref="N17:N22"/>
    <mergeCell ref="N13:N15"/>
    <mergeCell ref="D14:D15"/>
    <mergeCell ref="E14:E15"/>
    <mergeCell ref="H14:I14"/>
    <mergeCell ref="D13:E13"/>
    <mergeCell ref="F13:M13"/>
    <mergeCell ref="L14:M14"/>
    <mergeCell ref="A3:N3"/>
    <mergeCell ref="A6:N6"/>
    <mergeCell ref="A9:N9"/>
    <mergeCell ref="A11:N11"/>
    <mergeCell ref="A7:N7"/>
    <mergeCell ref="A4:N4"/>
    <mergeCell ref="A17:B22"/>
    <mergeCell ref="A54:A59"/>
    <mergeCell ref="B54:B59"/>
    <mergeCell ref="N54:N59"/>
    <mergeCell ref="N35:N46"/>
    <mergeCell ref="A53:N53"/>
    <mergeCell ref="A35:B40"/>
    <mergeCell ref="A72:N72"/>
    <mergeCell ref="A60:A65"/>
    <mergeCell ref="B60:B65"/>
    <mergeCell ref="N60:N65"/>
    <mergeCell ref="A66:A71"/>
    <mergeCell ref="B66:B71"/>
    <mergeCell ref="N66:N71"/>
    <mergeCell ref="A85:N85"/>
    <mergeCell ref="A104:N104"/>
    <mergeCell ref="A73:A78"/>
    <mergeCell ref="N92:N97"/>
    <mergeCell ref="A98:A103"/>
    <mergeCell ref="B98:B103"/>
    <mergeCell ref="N98:N103"/>
    <mergeCell ref="B73:B78"/>
    <mergeCell ref="N73:N78"/>
    <mergeCell ref="A86:A91"/>
    <mergeCell ref="B86:B91"/>
    <mergeCell ref="N86:N91"/>
    <mergeCell ref="A92:A97"/>
    <mergeCell ref="B92:B97"/>
    <mergeCell ref="F14:G14"/>
    <mergeCell ref="J14:K14"/>
    <mergeCell ref="A13:A15"/>
    <mergeCell ref="B13:B15"/>
    <mergeCell ref="C13:C15"/>
    <mergeCell ref="A127:G127"/>
    <mergeCell ref="A23:B28"/>
    <mergeCell ref="A29:B34"/>
    <mergeCell ref="A117:N117"/>
    <mergeCell ref="A119:M119"/>
    <mergeCell ref="A123:B123"/>
    <mergeCell ref="A125:G125"/>
    <mergeCell ref="A41:B46"/>
    <mergeCell ref="A47:B52"/>
    <mergeCell ref="A105:B110"/>
    <mergeCell ref="N105:N110"/>
    <mergeCell ref="A111:B116"/>
    <mergeCell ref="N111:N116"/>
    <mergeCell ref="A79:A84"/>
    <mergeCell ref="B79:B84"/>
    <mergeCell ref="N79:N84"/>
  </mergeCells>
  <pageMargins left="0.59055118110236227" right="0.59055118110236227" top="0.39370078740157483" bottom="0.39370078740157483" header="0" footer="0"/>
  <pageSetup paperSize="9" scale="66" fitToHeight="0" orientation="landscape" r:id="rId1"/>
  <headerFooter>
    <oddFooter>&amp;C&amp;"Times New Roman,обычный"&amp;8Страница  &amp;P из &amp;N</oddFooter>
  </headerFooter>
  <rowBreaks count="4" manualBreakCount="4">
    <brk id="34" max="13" man="1"/>
    <brk id="59" max="13" man="1"/>
    <brk id="84" max="13" man="1"/>
    <brk id="10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24"/>
  <sheetViews>
    <sheetView view="pageBreakPreview" topLeftCell="A10" zoomScaleNormal="71" zoomScaleSheetLayoutView="100" workbookViewId="0">
      <selection activeCell="Q14" sqref="Q14"/>
    </sheetView>
  </sheetViews>
  <sheetFormatPr defaultColWidth="9.140625" defaultRowHeight="15.75" x14ac:dyDescent="0.25"/>
  <cols>
    <col min="1" max="1" width="4" style="41" customWidth="1"/>
    <col min="2" max="2" width="32.5703125" style="42" customWidth="1"/>
    <col min="3" max="3" width="14.85546875" style="42" customWidth="1"/>
    <col min="4" max="4" width="16.7109375" style="42" customWidth="1"/>
    <col min="5" max="6" width="7.7109375" style="42" customWidth="1"/>
    <col min="7" max="7" width="5.5703125" style="42" customWidth="1"/>
    <col min="8" max="8" width="7.28515625" style="42" customWidth="1"/>
    <col min="9" max="9" width="6.5703125" style="42" customWidth="1"/>
    <col min="10" max="10" width="6.28515625" style="42" customWidth="1"/>
    <col min="11" max="11" width="7" style="42" customWidth="1"/>
    <col min="12" max="12" width="7.28515625" style="42" customWidth="1"/>
    <col min="13" max="13" width="5.5703125" style="42" customWidth="1"/>
    <col min="14" max="14" width="6.85546875" style="42" customWidth="1"/>
    <col min="15" max="15" width="7" style="42" customWidth="1"/>
    <col min="16" max="16" width="5.7109375" style="42" customWidth="1"/>
    <col min="17" max="17" width="15.140625" style="42" customWidth="1"/>
    <col min="18" max="16384" width="9.140625" style="42"/>
  </cols>
  <sheetData>
    <row r="2" spans="1:17" x14ac:dyDescent="0.25">
      <c r="A2" s="181" t="s">
        <v>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x14ac:dyDescent="0.25">
      <c r="A3" s="180" t="s">
        <v>39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x14ac:dyDescent="0.25">
      <c r="A4" s="178" t="s">
        <v>33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11.25" customHeight="1" x14ac:dyDescent="0.25">
      <c r="A5" s="53"/>
      <c r="B5" s="53"/>
      <c r="C5" s="53"/>
      <c r="D5" s="53"/>
      <c r="E5" s="35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5.95" customHeight="1" x14ac:dyDescent="0.25">
      <c r="A6" s="174" t="s">
        <v>66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7" x14ac:dyDescent="0.25">
      <c r="A7" s="178" t="s">
        <v>34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17" ht="12.75" customHeight="1" x14ac:dyDescent="0.25">
      <c r="A8" s="184" t="s">
        <v>2</v>
      </c>
      <c r="B8" s="183" t="s">
        <v>36</v>
      </c>
      <c r="C8" s="183" t="s">
        <v>37</v>
      </c>
      <c r="D8" s="183" t="s">
        <v>105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6" t="s">
        <v>103</v>
      </c>
    </row>
    <row r="9" spans="1:17" ht="87" customHeight="1" x14ac:dyDescent="0.25">
      <c r="A9" s="184"/>
      <c r="B9" s="183"/>
      <c r="C9" s="183"/>
      <c r="D9" s="183"/>
      <c r="E9" s="183" t="s">
        <v>42</v>
      </c>
      <c r="F9" s="188"/>
      <c r="G9" s="188"/>
      <c r="H9" s="183" t="s">
        <v>43</v>
      </c>
      <c r="I9" s="188"/>
      <c r="J9" s="188"/>
      <c r="K9" s="183" t="s">
        <v>44</v>
      </c>
      <c r="L9" s="188"/>
      <c r="M9" s="188"/>
      <c r="N9" s="183" t="s">
        <v>102</v>
      </c>
      <c r="O9" s="188"/>
      <c r="P9" s="188"/>
      <c r="Q9" s="187"/>
    </row>
    <row r="10" spans="1:17" ht="19.5" customHeight="1" x14ac:dyDescent="0.25">
      <c r="A10" s="184"/>
      <c r="B10" s="183"/>
      <c r="C10" s="183"/>
      <c r="D10" s="183"/>
      <c r="E10" s="118" t="s">
        <v>8</v>
      </c>
      <c r="F10" s="118" t="s">
        <v>9</v>
      </c>
      <c r="G10" s="118" t="s">
        <v>7</v>
      </c>
      <c r="H10" s="118" t="s">
        <v>8</v>
      </c>
      <c r="I10" s="118" t="s">
        <v>9</v>
      </c>
      <c r="J10" s="118" t="s">
        <v>7</v>
      </c>
      <c r="K10" s="118" t="s">
        <v>8</v>
      </c>
      <c r="L10" s="118" t="s">
        <v>9</v>
      </c>
      <c r="M10" s="118" t="s">
        <v>7</v>
      </c>
      <c r="N10" s="118" t="s">
        <v>8</v>
      </c>
      <c r="O10" s="118" t="s">
        <v>9</v>
      </c>
      <c r="P10" s="118" t="s">
        <v>7</v>
      </c>
      <c r="Q10" s="187"/>
    </row>
    <row r="11" spans="1:17" s="112" customFormat="1" ht="31.5" x14ac:dyDescent="0.25">
      <c r="A11" s="107">
        <v>1</v>
      </c>
      <c r="B11" s="108" t="s">
        <v>104</v>
      </c>
      <c r="C11" s="109">
        <v>60</v>
      </c>
      <c r="D11" s="110">
        <v>40</v>
      </c>
      <c r="E11" s="110">
        <v>5</v>
      </c>
      <c r="F11" s="110">
        <v>5</v>
      </c>
      <c r="G11" s="110">
        <v>100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1:17" s="112" customFormat="1" ht="63" x14ac:dyDescent="0.25">
      <c r="A12" s="107">
        <v>2</v>
      </c>
      <c r="B12" s="108" t="s">
        <v>106</v>
      </c>
      <c r="C12" s="109">
        <v>20</v>
      </c>
      <c r="D12" s="110">
        <v>9</v>
      </c>
      <c r="E12" s="110">
        <v>0</v>
      </c>
      <c r="F12" s="110">
        <v>0</v>
      </c>
      <c r="G12" s="110">
        <v>100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1:17" s="112" customFormat="1" ht="94.5" x14ac:dyDescent="0.25">
      <c r="A13" s="107">
        <v>3</v>
      </c>
      <c r="B13" s="108" t="s">
        <v>107</v>
      </c>
      <c r="C13" s="109">
        <v>9</v>
      </c>
      <c r="D13" s="110">
        <v>1</v>
      </c>
      <c r="E13" s="110">
        <v>0</v>
      </c>
      <c r="F13" s="110">
        <v>0</v>
      </c>
      <c r="G13" s="110">
        <v>100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1"/>
    </row>
    <row r="14" spans="1:17" s="112" customFormat="1" ht="63" x14ac:dyDescent="0.25">
      <c r="A14" s="107">
        <v>4</v>
      </c>
      <c r="B14" s="108" t="s">
        <v>108</v>
      </c>
      <c r="C14" s="109">
        <v>4</v>
      </c>
      <c r="D14" s="110">
        <v>1</v>
      </c>
      <c r="E14" s="110">
        <v>1</v>
      </c>
      <c r="F14" s="110">
        <v>1</v>
      </c>
      <c r="G14" s="110">
        <v>100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1"/>
    </row>
    <row r="15" spans="1:17" s="112" customFormat="1" ht="129" customHeight="1" x14ac:dyDescent="0.25">
      <c r="A15" s="107">
        <v>5</v>
      </c>
      <c r="B15" s="108" t="s">
        <v>109</v>
      </c>
      <c r="C15" s="109">
        <v>10</v>
      </c>
      <c r="D15" s="110">
        <v>10</v>
      </c>
      <c r="E15" s="110">
        <v>0</v>
      </c>
      <c r="F15" s="110">
        <v>0</v>
      </c>
      <c r="G15" s="110">
        <v>100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1"/>
    </row>
    <row r="16" spans="1:17" s="112" customFormat="1" ht="47.25" x14ac:dyDescent="0.25">
      <c r="A16" s="107">
        <v>6</v>
      </c>
      <c r="B16" s="108" t="s">
        <v>110</v>
      </c>
      <c r="C16" s="109">
        <v>100</v>
      </c>
      <c r="D16" s="110">
        <v>100</v>
      </c>
      <c r="E16" s="110">
        <v>100</v>
      </c>
      <c r="F16" s="110">
        <v>100</v>
      </c>
      <c r="G16" s="110">
        <v>100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1"/>
    </row>
    <row r="17" spans="1:44" s="112" customFormat="1" ht="110.25" x14ac:dyDescent="0.25">
      <c r="A17" s="107">
        <v>7</v>
      </c>
      <c r="B17" s="108" t="s">
        <v>111</v>
      </c>
      <c r="C17" s="109">
        <v>100</v>
      </c>
      <c r="D17" s="110">
        <v>100</v>
      </c>
      <c r="E17" s="110">
        <v>100</v>
      </c>
      <c r="F17" s="110">
        <v>100</v>
      </c>
      <c r="G17" s="110">
        <v>100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1"/>
    </row>
    <row r="18" spans="1:44" s="45" customForma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44" s="45" customFormat="1" x14ac:dyDescent="0.25">
      <c r="A19" s="43"/>
      <c r="B19" s="185" t="s">
        <v>112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44"/>
    </row>
    <row r="20" spans="1:44" s="45" customFormat="1" ht="14.25" customHeight="1" x14ac:dyDescent="0.25">
      <c r="A20" s="55"/>
      <c r="B20" s="57"/>
      <c r="C20" s="56"/>
      <c r="D20" s="5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44" s="45" customFormat="1" x14ac:dyDescent="0.25">
      <c r="A21" s="46"/>
      <c r="B21" s="185" t="s">
        <v>61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44"/>
    </row>
    <row r="22" spans="1:44" s="6" customFormat="1" ht="14.25" customHeight="1" x14ac:dyDescent="0.25">
      <c r="A22" s="182"/>
      <c r="B22" s="182"/>
      <c r="C22" s="182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</row>
    <row r="23" spans="1:44" s="6" customFormat="1" x14ac:dyDescent="0.25">
      <c r="A23" s="48"/>
      <c r="B23" s="49"/>
      <c r="C23" s="49"/>
      <c r="D23" s="50"/>
      <c r="E23" s="51"/>
      <c r="F23" s="51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49"/>
      <c r="AJ23" s="49"/>
      <c r="AK23" s="49"/>
      <c r="AL23" s="52"/>
      <c r="AM23" s="52"/>
      <c r="AN23" s="52"/>
    </row>
    <row r="24" spans="1:44" x14ac:dyDescent="0.25">
      <c r="A24" s="47"/>
    </row>
  </sheetData>
  <mergeCells count="18">
    <mergeCell ref="A22:C22"/>
    <mergeCell ref="E8:P8"/>
    <mergeCell ref="A8:A10"/>
    <mergeCell ref="B8:B10"/>
    <mergeCell ref="C8:C10"/>
    <mergeCell ref="D8:D10"/>
    <mergeCell ref="B19:Q19"/>
    <mergeCell ref="B21:Q21"/>
    <mergeCell ref="Q8:Q10"/>
    <mergeCell ref="E9:G9"/>
    <mergeCell ref="H9:J9"/>
    <mergeCell ref="K9:M9"/>
    <mergeCell ref="N9:P9"/>
    <mergeCell ref="A3:Q3"/>
    <mergeCell ref="A2:Q2"/>
    <mergeCell ref="A4:Q4"/>
    <mergeCell ref="A6:Q6"/>
    <mergeCell ref="A7:Q7"/>
  </mergeCells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D1" workbookViewId="0">
      <selection activeCell="T55" sqref="T55"/>
    </sheetView>
  </sheetViews>
  <sheetFormatPr defaultRowHeight="15" x14ac:dyDescent="0.25"/>
  <cols>
    <col min="1" max="1" width="9.85546875" customWidth="1"/>
    <col min="2" max="2" width="10.5703125" customWidth="1"/>
    <col min="3" max="3" width="10.28515625" customWidth="1"/>
    <col min="6" max="6" width="13.28515625" customWidth="1"/>
    <col min="7" max="7" width="12.28515625" customWidth="1"/>
    <col min="9" max="9" width="12.140625" customWidth="1"/>
    <col min="10" max="10" width="13.42578125" customWidth="1"/>
    <col min="11" max="11" width="12.5703125" customWidth="1"/>
    <col min="13" max="13" width="11.85546875" customWidth="1"/>
    <col min="14" max="14" width="12.28515625" customWidth="1"/>
    <col min="15" max="15" width="11.5703125" customWidth="1"/>
    <col min="16" max="16" width="12.7109375" customWidth="1"/>
    <col min="19" max="19" width="14" customWidth="1"/>
    <col min="20" max="20" width="13.42578125" customWidth="1"/>
    <col min="21" max="21" width="10.85546875" customWidth="1"/>
    <col min="23" max="23" width="11.85546875" customWidth="1"/>
    <col min="24" max="24" width="11.42578125" bestFit="1" customWidth="1"/>
    <col min="25" max="25" width="11.85546875" customWidth="1"/>
    <col min="26" max="26" width="15.42578125" customWidth="1"/>
  </cols>
  <sheetData>
    <row r="1" spans="1:26" x14ac:dyDescent="0.25">
      <c r="A1" s="212" t="s">
        <v>67</v>
      </c>
      <c r="B1" s="213"/>
      <c r="C1" s="214"/>
      <c r="D1" s="215" t="s">
        <v>68</v>
      </c>
      <c r="E1" s="216"/>
      <c r="F1" s="217"/>
      <c r="G1" s="218" t="s">
        <v>69</v>
      </c>
      <c r="H1" s="219"/>
      <c r="I1" s="220" t="s">
        <v>70</v>
      </c>
      <c r="J1" s="221"/>
      <c r="K1" s="63" t="s">
        <v>71</v>
      </c>
      <c r="L1" s="222" t="s">
        <v>72</v>
      </c>
      <c r="M1" s="223"/>
      <c r="N1" s="224" t="s">
        <v>73</v>
      </c>
      <c r="O1" s="225"/>
      <c r="P1" s="225"/>
      <c r="Q1" s="226"/>
      <c r="R1" s="63" t="s">
        <v>74</v>
      </c>
      <c r="S1" s="64" t="s">
        <v>75</v>
      </c>
      <c r="T1" s="193" t="s">
        <v>76</v>
      </c>
      <c r="U1" s="194"/>
      <c r="V1" s="194"/>
      <c r="W1" s="195"/>
      <c r="X1" s="65" t="s">
        <v>77</v>
      </c>
      <c r="Y1" s="63" t="s">
        <v>78</v>
      </c>
      <c r="Z1" s="66"/>
    </row>
    <row r="2" spans="1:26" ht="51" x14ac:dyDescent="0.25">
      <c r="A2" s="67" t="s">
        <v>79</v>
      </c>
      <c r="B2" s="67" t="s">
        <v>80</v>
      </c>
      <c r="C2" s="68" t="s">
        <v>81</v>
      </c>
      <c r="D2" s="69" t="s">
        <v>82</v>
      </c>
      <c r="E2" s="69" t="s">
        <v>81</v>
      </c>
      <c r="F2" s="69" t="s">
        <v>83</v>
      </c>
      <c r="G2" s="70" t="s">
        <v>84</v>
      </c>
      <c r="H2" s="70" t="s">
        <v>85</v>
      </c>
      <c r="I2" s="71" t="s">
        <v>84</v>
      </c>
      <c r="J2" s="71" t="s">
        <v>85</v>
      </c>
      <c r="K2" s="72" t="s">
        <v>86</v>
      </c>
      <c r="L2" s="73" t="s">
        <v>87</v>
      </c>
      <c r="M2" s="73" t="s">
        <v>88</v>
      </c>
      <c r="N2" s="74" t="s">
        <v>89</v>
      </c>
      <c r="O2" s="74" t="s">
        <v>90</v>
      </c>
      <c r="P2" s="74" t="s">
        <v>91</v>
      </c>
      <c r="Q2" s="74" t="s">
        <v>92</v>
      </c>
      <c r="R2" s="72" t="s">
        <v>93</v>
      </c>
      <c r="S2" s="75" t="s">
        <v>94</v>
      </c>
      <c r="T2" s="76" t="s">
        <v>89</v>
      </c>
      <c r="U2" s="76" t="s">
        <v>90</v>
      </c>
      <c r="V2" s="76" t="s">
        <v>95</v>
      </c>
      <c r="W2" s="76" t="s">
        <v>96</v>
      </c>
      <c r="X2" s="77" t="s">
        <v>97</v>
      </c>
      <c r="Y2" s="78" t="s">
        <v>98</v>
      </c>
      <c r="Z2" s="79"/>
    </row>
    <row r="3" spans="1:26" s="102" customFormat="1" x14ac:dyDescent="0.25">
      <c r="A3" s="81"/>
      <c r="B3" s="81"/>
      <c r="C3" s="81"/>
      <c r="D3" s="80">
        <v>9500</v>
      </c>
      <c r="E3" s="81"/>
      <c r="F3" s="81"/>
      <c r="G3" s="81"/>
      <c r="H3" s="81"/>
      <c r="I3" s="81"/>
      <c r="J3" s="81"/>
      <c r="K3" s="80">
        <v>442000</v>
      </c>
      <c r="L3" s="81"/>
      <c r="M3" s="81"/>
      <c r="N3" s="80">
        <v>150.55000000000001</v>
      </c>
      <c r="O3" s="82">
        <v>200000</v>
      </c>
      <c r="P3" s="80">
        <v>9000</v>
      </c>
      <c r="Q3" s="81"/>
      <c r="R3" s="81"/>
      <c r="S3" s="81"/>
      <c r="T3" s="80">
        <v>5681.4</v>
      </c>
      <c r="U3" s="80">
        <v>16000</v>
      </c>
      <c r="V3" s="81"/>
      <c r="W3" s="80">
        <v>110541.81</v>
      </c>
      <c r="X3" s="80">
        <v>1600000</v>
      </c>
      <c r="Y3" s="81"/>
      <c r="Z3" s="83"/>
    </row>
    <row r="4" spans="1:26" s="102" customFormat="1" x14ac:dyDescent="0.25">
      <c r="A4" s="81"/>
      <c r="B4" s="106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0">
        <v>52419.42</v>
      </c>
      <c r="O4" s="81"/>
      <c r="P4" s="80">
        <v>9416.66</v>
      </c>
      <c r="Q4" s="81"/>
      <c r="R4" s="81"/>
      <c r="S4" s="81"/>
      <c r="T4" s="80">
        <v>6216.33</v>
      </c>
      <c r="U4" s="80">
        <v>110181.96</v>
      </c>
      <c r="V4" s="81"/>
      <c r="W4" s="80">
        <v>220135.98</v>
      </c>
      <c r="X4" s="81"/>
      <c r="Y4" s="81"/>
      <c r="Z4" s="83"/>
    </row>
    <row r="5" spans="1:26" s="102" customForma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0">
        <v>793.82</v>
      </c>
      <c r="O5" s="81"/>
      <c r="P5" s="80">
        <v>9000</v>
      </c>
      <c r="Q5" s="81"/>
      <c r="R5" s="81"/>
      <c r="S5" s="81"/>
      <c r="T5" s="80">
        <v>211770.45</v>
      </c>
      <c r="U5" s="80">
        <v>11000</v>
      </c>
      <c r="V5" s="81"/>
      <c r="W5" s="80">
        <v>4.63</v>
      </c>
      <c r="X5" s="81"/>
      <c r="Y5" s="81"/>
      <c r="Z5" s="83"/>
    </row>
    <row r="6" spans="1:26" s="102" customForma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0">
        <v>793.82</v>
      </c>
      <c r="O6" s="81"/>
      <c r="P6" s="80">
        <v>9000</v>
      </c>
      <c r="Q6" s="81"/>
      <c r="R6" s="84"/>
      <c r="S6" s="81"/>
      <c r="T6" s="80">
        <v>538.36</v>
      </c>
      <c r="U6" s="81"/>
      <c r="V6" s="81"/>
      <c r="W6" s="81"/>
      <c r="X6" s="81"/>
      <c r="Y6" s="81"/>
      <c r="Z6" s="83"/>
    </row>
    <row r="7" spans="1:26" s="102" customForma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0">
        <v>793.82</v>
      </c>
      <c r="O7" s="81"/>
      <c r="P7" s="80">
        <v>9416.66</v>
      </c>
      <c r="Q7" s="81"/>
      <c r="R7" s="84"/>
      <c r="S7" s="81"/>
      <c r="T7" s="80">
        <v>43686.99</v>
      </c>
      <c r="U7" s="81"/>
      <c r="V7" s="81"/>
      <c r="W7" s="81"/>
      <c r="X7" s="81"/>
      <c r="Y7" s="81"/>
      <c r="Z7" s="83"/>
    </row>
    <row r="8" spans="1:26" s="102" customForma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0">
        <v>8200.4500000000007</v>
      </c>
      <c r="O8" s="81"/>
      <c r="P8" s="81"/>
      <c r="Q8" s="81"/>
      <c r="R8" s="84"/>
      <c r="S8" s="81"/>
      <c r="T8" s="80">
        <v>5169.58</v>
      </c>
      <c r="U8" s="81"/>
      <c r="V8" s="81"/>
      <c r="W8" s="81"/>
      <c r="X8" s="81"/>
      <c r="Y8" s="81"/>
      <c r="Z8" s="83"/>
    </row>
    <row r="9" spans="1:26" s="102" customForma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0">
        <v>78986.98</v>
      </c>
      <c r="O9" s="81"/>
      <c r="P9" s="81"/>
      <c r="Q9" s="81"/>
      <c r="R9" s="84"/>
      <c r="S9" s="81"/>
      <c r="T9" s="80">
        <v>48702.26</v>
      </c>
      <c r="U9" s="81"/>
      <c r="V9" s="81"/>
      <c r="W9" s="81"/>
      <c r="X9" s="81"/>
      <c r="Y9" s="81"/>
      <c r="Z9" s="83"/>
    </row>
    <row r="10" spans="1:26" s="102" customFormat="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0">
        <v>70865.81</v>
      </c>
      <c r="O10" s="81"/>
      <c r="P10" s="81"/>
      <c r="Q10" s="81"/>
      <c r="R10" s="84"/>
      <c r="S10" s="81"/>
      <c r="T10" s="80">
        <v>47026.46</v>
      </c>
      <c r="U10" s="81"/>
      <c r="V10" s="81"/>
      <c r="W10" s="81"/>
      <c r="X10" s="81"/>
      <c r="Y10" s="81"/>
      <c r="Z10" s="83"/>
    </row>
    <row r="11" spans="1:26" s="102" customFormat="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0">
        <v>16640.259999999998</v>
      </c>
      <c r="O11" s="81"/>
      <c r="P11" s="81"/>
      <c r="Q11" s="81"/>
      <c r="R11" s="84"/>
      <c r="S11" s="81"/>
      <c r="T11" s="80">
        <v>6216.33</v>
      </c>
      <c r="U11" s="81"/>
      <c r="V11" s="81"/>
      <c r="W11" s="81"/>
      <c r="X11" s="81"/>
      <c r="Y11" s="81"/>
      <c r="Z11" s="83"/>
    </row>
    <row r="12" spans="1:26" s="102" customForma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0">
        <v>11192.39</v>
      </c>
      <c r="O12" s="81"/>
      <c r="P12" s="81"/>
      <c r="Q12" s="81"/>
      <c r="R12" s="84"/>
      <c r="S12" s="81"/>
      <c r="T12" s="80">
        <v>197327.6</v>
      </c>
      <c r="U12" s="81"/>
      <c r="V12" s="81"/>
      <c r="W12" s="81"/>
      <c r="X12" s="81"/>
      <c r="Y12" s="81"/>
      <c r="Z12" s="83"/>
    </row>
    <row r="13" spans="1:26" s="102" customForma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0">
        <v>146.59</v>
      </c>
      <c r="O13" s="81"/>
      <c r="P13" s="81"/>
      <c r="Q13" s="81"/>
      <c r="R13" s="84"/>
      <c r="S13" s="81"/>
      <c r="T13" s="80">
        <v>2102.8000000000002</v>
      </c>
      <c r="U13" s="81"/>
      <c r="V13" s="81"/>
      <c r="W13" s="81"/>
      <c r="X13" s="81"/>
      <c r="Y13" s="81"/>
      <c r="Z13" s="83"/>
    </row>
    <row r="14" spans="1:26" s="102" customFormat="1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0">
        <v>5712.67</v>
      </c>
      <c r="O14" s="81"/>
      <c r="P14" s="81"/>
      <c r="Q14" s="81"/>
      <c r="R14" s="84"/>
      <c r="S14" s="81"/>
      <c r="T14" s="80">
        <v>57.52</v>
      </c>
      <c r="U14" s="81"/>
      <c r="V14" s="81"/>
      <c r="W14" s="81"/>
      <c r="X14" s="81"/>
      <c r="Y14" s="81"/>
      <c r="Z14" s="83"/>
    </row>
    <row r="15" spans="1:26" s="102" customForma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0">
        <v>5174.24</v>
      </c>
      <c r="O15" s="81"/>
      <c r="P15" s="81"/>
      <c r="Q15" s="81"/>
      <c r="R15" s="84"/>
      <c r="S15" s="81"/>
      <c r="T15" s="80">
        <v>2572.4899999999998</v>
      </c>
      <c r="U15" s="81"/>
      <c r="V15" s="81"/>
      <c r="W15" s="81"/>
      <c r="X15" s="81"/>
      <c r="Y15" s="81"/>
      <c r="Z15" s="83"/>
    </row>
    <row r="16" spans="1:26" s="102" customForma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0">
        <v>353.76</v>
      </c>
      <c r="O16" s="81"/>
      <c r="P16" s="81"/>
      <c r="Q16" s="81"/>
      <c r="R16" s="84"/>
      <c r="S16" s="81"/>
      <c r="T16" s="81"/>
      <c r="U16" s="81"/>
      <c r="V16" s="81"/>
      <c r="W16" s="81"/>
      <c r="X16" s="81"/>
      <c r="Y16" s="81"/>
      <c r="Z16" s="83"/>
    </row>
    <row r="17" spans="1:26" s="102" customFormat="1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0">
        <v>150.55000000000001</v>
      </c>
      <c r="O17" s="81"/>
      <c r="P17" s="81"/>
      <c r="Q17" s="81"/>
      <c r="R17" s="84"/>
      <c r="S17" s="81"/>
      <c r="T17" s="81"/>
      <c r="U17" s="81"/>
      <c r="V17" s="81"/>
      <c r="W17" s="81"/>
      <c r="X17" s="81"/>
      <c r="Y17" s="81"/>
      <c r="Z17" s="83"/>
    </row>
    <row r="18" spans="1:26" s="102" customFormat="1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0">
        <v>17746.009999999998</v>
      </c>
      <c r="O18" s="81"/>
      <c r="P18" s="81"/>
      <c r="Q18" s="81"/>
      <c r="R18" s="84"/>
      <c r="S18" s="81"/>
      <c r="T18" s="81"/>
      <c r="U18" s="81"/>
      <c r="V18" s="81"/>
      <c r="W18" s="81"/>
      <c r="X18" s="81"/>
      <c r="Y18" s="81"/>
      <c r="Z18" s="83"/>
    </row>
    <row r="19" spans="1:26" s="102" customFormat="1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0">
        <v>23661.34</v>
      </c>
      <c r="O19" s="81"/>
      <c r="P19" s="81"/>
      <c r="Q19" s="81"/>
      <c r="R19" s="84"/>
      <c r="S19" s="81"/>
      <c r="T19" s="81"/>
      <c r="U19" s="81"/>
      <c r="V19" s="81"/>
      <c r="W19" s="81"/>
      <c r="X19" s="81"/>
      <c r="Y19" s="81"/>
      <c r="Z19" s="83"/>
    </row>
    <row r="20" spans="1:26" s="102" customFormat="1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0">
        <v>2381.52</v>
      </c>
      <c r="O20" s="81"/>
      <c r="P20" s="81"/>
      <c r="Q20" s="81"/>
      <c r="R20" s="84"/>
      <c r="S20" s="81"/>
      <c r="T20" s="81"/>
      <c r="U20" s="81"/>
      <c r="V20" s="81"/>
      <c r="W20" s="81"/>
      <c r="X20" s="81"/>
      <c r="Y20" s="81"/>
      <c r="Z20" s="83"/>
    </row>
    <row r="21" spans="1:26" s="102" customFormat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0">
        <v>187274.42</v>
      </c>
      <c r="O21" s="81"/>
      <c r="P21" s="81"/>
      <c r="Q21" s="81"/>
      <c r="R21" s="84"/>
      <c r="S21" s="81"/>
      <c r="T21" s="81"/>
      <c r="U21" s="81"/>
      <c r="V21" s="81"/>
      <c r="W21" s="81"/>
      <c r="X21" s="81"/>
      <c r="Y21" s="81"/>
      <c r="Z21" s="83"/>
    </row>
    <row r="22" spans="1:26" s="102" customFormat="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0">
        <v>118173</v>
      </c>
      <c r="O22" s="81"/>
      <c r="P22" s="81"/>
      <c r="Q22" s="81"/>
      <c r="R22" s="84"/>
      <c r="S22" s="81"/>
      <c r="T22" s="81"/>
      <c r="U22" s="81"/>
      <c r="V22" s="81"/>
      <c r="W22" s="81"/>
      <c r="X22" s="81"/>
      <c r="Y22" s="81"/>
      <c r="Z22" s="83"/>
    </row>
    <row r="23" spans="1:26" s="102" customFormat="1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0">
        <v>68888.87</v>
      </c>
      <c r="O23" s="81"/>
      <c r="P23" s="81"/>
      <c r="Q23" s="81"/>
      <c r="R23" s="84"/>
      <c r="S23" s="81"/>
      <c r="T23" s="81"/>
      <c r="U23" s="81"/>
      <c r="V23" s="81"/>
      <c r="W23" s="81"/>
      <c r="X23" s="81"/>
      <c r="Y23" s="81"/>
      <c r="Z23" s="83"/>
    </row>
    <row r="24" spans="1:26" s="102" customForma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0">
        <v>758.95</v>
      </c>
      <c r="O24" s="81"/>
      <c r="P24" s="81"/>
      <c r="Q24" s="81"/>
      <c r="R24" s="84"/>
      <c r="S24" s="81"/>
      <c r="T24" s="81"/>
      <c r="U24" s="81"/>
      <c r="V24" s="81"/>
      <c r="W24" s="81"/>
      <c r="X24" s="81"/>
      <c r="Y24" s="81"/>
      <c r="Z24" s="83"/>
    </row>
    <row r="25" spans="1:26" s="102" customFormat="1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0">
        <v>17522.009999999998</v>
      </c>
      <c r="O25" s="81"/>
      <c r="P25" s="81"/>
      <c r="Q25" s="81"/>
      <c r="R25" s="84"/>
      <c r="S25" s="81"/>
      <c r="T25" s="81"/>
      <c r="U25" s="81"/>
      <c r="V25" s="81"/>
      <c r="W25" s="81"/>
      <c r="X25" s="81"/>
      <c r="Y25" s="81"/>
      <c r="Z25" s="83"/>
    </row>
    <row r="26" spans="1:26" s="102" customFormat="1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0">
        <v>19345.3</v>
      </c>
      <c r="O26" s="81"/>
      <c r="P26" s="81"/>
      <c r="Q26" s="81"/>
      <c r="R26" s="84"/>
      <c r="S26" s="81"/>
      <c r="T26" s="81"/>
      <c r="U26" s="81"/>
      <c r="V26" s="81"/>
      <c r="W26" s="81"/>
      <c r="X26" s="81"/>
      <c r="Y26" s="81"/>
      <c r="Z26" s="83"/>
    </row>
    <row r="27" spans="1:26" s="102" customFormat="1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0">
        <v>1831.43</v>
      </c>
      <c r="O27" s="81"/>
      <c r="P27" s="81"/>
      <c r="Q27" s="81"/>
      <c r="R27" s="84"/>
      <c r="S27" s="81"/>
      <c r="T27" s="81"/>
      <c r="U27" s="81"/>
      <c r="V27" s="81"/>
      <c r="W27" s="81"/>
      <c r="X27" s="81"/>
      <c r="Y27" s="81"/>
      <c r="Z27" s="83"/>
    </row>
    <row r="28" spans="1:26" s="102" customForma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>
        <v>37228.18</v>
      </c>
      <c r="O28" s="81"/>
      <c r="P28" s="81"/>
      <c r="Q28" s="81"/>
      <c r="R28" s="84"/>
      <c r="S28" s="81"/>
      <c r="T28" s="81"/>
      <c r="U28" s="81"/>
      <c r="V28" s="81"/>
      <c r="W28" s="81"/>
      <c r="X28" s="81"/>
      <c r="Y28" s="81"/>
      <c r="Z28" s="83"/>
    </row>
    <row r="29" spans="1:26" s="102" customFormat="1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0">
        <v>49632.38</v>
      </c>
      <c r="O29" s="81"/>
      <c r="P29" s="81"/>
      <c r="Q29" s="81"/>
      <c r="R29" s="84"/>
      <c r="S29" s="81"/>
      <c r="T29" s="81"/>
      <c r="U29" s="81"/>
      <c r="V29" s="81"/>
      <c r="W29" s="81"/>
      <c r="X29" s="81"/>
      <c r="Y29" s="81"/>
      <c r="Z29" s="83"/>
    </row>
    <row r="30" spans="1:26" s="102" customFormat="1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>
        <v>4890.49</v>
      </c>
      <c r="O30" s="81"/>
      <c r="P30" s="81"/>
      <c r="Q30" s="81"/>
      <c r="R30" s="84"/>
      <c r="S30" s="81"/>
      <c r="T30" s="81"/>
      <c r="U30" s="81"/>
      <c r="V30" s="81"/>
      <c r="W30" s="81"/>
      <c r="X30" s="81"/>
      <c r="Y30" s="81"/>
      <c r="Z30" s="83"/>
    </row>
    <row r="31" spans="1:26" s="102" customFormat="1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0">
        <v>5399.38</v>
      </c>
      <c r="O31" s="81"/>
      <c r="P31" s="81"/>
      <c r="Q31" s="81"/>
      <c r="R31" s="84"/>
      <c r="S31" s="81"/>
      <c r="T31" s="81"/>
      <c r="U31" s="81"/>
      <c r="V31" s="81"/>
      <c r="W31" s="81"/>
      <c r="X31" s="81"/>
      <c r="Y31" s="81"/>
      <c r="Z31" s="83"/>
    </row>
    <row r="32" spans="1:26" s="102" customFormat="1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0">
        <v>109.49</v>
      </c>
      <c r="O32" s="81"/>
      <c r="P32" s="81"/>
      <c r="Q32" s="81"/>
      <c r="R32" s="84"/>
      <c r="S32" s="81"/>
      <c r="T32" s="81"/>
      <c r="U32" s="81"/>
      <c r="V32" s="81"/>
      <c r="W32" s="81"/>
      <c r="X32" s="81"/>
      <c r="Y32" s="81"/>
      <c r="Z32" s="83"/>
    </row>
    <row r="33" spans="1:26" s="102" customFormat="1" x14ac:dyDescent="0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0">
        <v>390.91</v>
      </c>
      <c r="O33" s="81"/>
      <c r="P33" s="81"/>
      <c r="Q33" s="81"/>
      <c r="R33" s="84"/>
      <c r="S33" s="81"/>
      <c r="T33" s="81"/>
      <c r="U33" s="81"/>
      <c r="V33" s="81"/>
      <c r="W33" s="81"/>
      <c r="X33" s="81"/>
      <c r="Y33" s="81"/>
      <c r="Z33" s="83"/>
    </row>
    <row r="34" spans="1:26" s="102" customFormat="1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0">
        <v>13957.92</v>
      </c>
      <c r="O34" s="81"/>
      <c r="P34" s="81"/>
      <c r="Q34" s="81"/>
      <c r="R34" s="84"/>
      <c r="S34" s="81"/>
      <c r="T34" s="81"/>
      <c r="U34" s="81"/>
      <c r="V34" s="81"/>
      <c r="W34" s="81"/>
      <c r="X34" s="81"/>
      <c r="Y34" s="81"/>
      <c r="Z34" s="83"/>
    </row>
    <row r="35" spans="1:26" s="102" customFormat="1" x14ac:dyDescent="0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0">
        <v>90063.59</v>
      </c>
      <c r="O35" s="81"/>
      <c r="P35" s="81"/>
      <c r="Q35" s="81"/>
      <c r="R35" s="84"/>
      <c r="S35" s="81"/>
      <c r="T35" s="81"/>
      <c r="U35" s="81"/>
      <c r="V35" s="81"/>
      <c r="W35" s="81"/>
      <c r="X35" s="81"/>
      <c r="Y35" s="81"/>
      <c r="Z35" s="83"/>
    </row>
    <row r="36" spans="1:26" s="102" customFormat="1" x14ac:dyDescent="0.2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0">
        <v>19552.32</v>
      </c>
      <c r="O36" s="81"/>
      <c r="P36" s="81"/>
      <c r="Q36" s="81"/>
      <c r="R36" s="84"/>
      <c r="S36" s="81"/>
      <c r="T36" s="81"/>
      <c r="U36" s="81"/>
      <c r="V36" s="81"/>
      <c r="W36" s="81"/>
      <c r="X36" s="81"/>
      <c r="Y36" s="81"/>
      <c r="Z36" s="83"/>
    </row>
    <row r="37" spans="1:26" s="102" customFormat="1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0">
        <v>95853.34</v>
      </c>
      <c r="O37" s="81"/>
      <c r="P37" s="81"/>
      <c r="Q37" s="81"/>
      <c r="R37" s="84"/>
      <c r="S37" s="81"/>
      <c r="T37" s="81"/>
      <c r="U37" s="81"/>
      <c r="V37" s="81"/>
      <c r="W37" s="81"/>
      <c r="X37" s="81"/>
      <c r="Y37" s="81"/>
      <c r="Z37" s="83"/>
    </row>
    <row r="38" spans="1:26" s="102" customForma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0">
        <v>6761.02</v>
      </c>
      <c r="O38" s="81"/>
      <c r="P38" s="81"/>
      <c r="Q38" s="81"/>
      <c r="R38" s="84"/>
      <c r="S38" s="81"/>
      <c r="T38" s="81"/>
      <c r="U38" s="81"/>
      <c r="V38" s="81"/>
      <c r="W38" s="81"/>
      <c r="X38" s="81"/>
      <c r="Y38" s="81"/>
      <c r="Z38" s="83"/>
    </row>
    <row r="39" spans="1:26" s="102" customFormat="1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0">
        <v>41717.160000000003</v>
      </c>
      <c r="O39" s="81"/>
      <c r="P39" s="81"/>
      <c r="Q39" s="81"/>
      <c r="R39" s="84"/>
      <c r="S39" s="81"/>
      <c r="T39" s="81"/>
      <c r="U39" s="81"/>
      <c r="V39" s="81"/>
      <c r="W39" s="81"/>
      <c r="X39" s="81"/>
      <c r="Y39" s="81"/>
      <c r="Z39" s="83"/>
    </row>
    <row r="40" spans="1:26" s="102" customForma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0">
        <v>55630.27</v>
      </c>
      <c r="O40" s="81"/>
      <c r="P40" s="81"/>
      <c r="Q40" s="81"/>
      <c r="R40" s="84"/>
      <c r="S40" s="81"/>
      <c r="T40" s="81"/>
      <c r="U40" s="81"/>
      <c r="V40" s="81"/>
      <c r="W40" s="81"/>
      <c r="X40" s="81"/>
      <c r="Y40" s="81"/>
      <c r="Z40" s="83"/>
    </row>
    <row r="41" spans="1:26" x14ac:dyDescent="0.25">
      <c r="A41" s="85">
        <f>SUM(A3:A40)</f>
        <v>0</v>
      </c>
      <c r="B41" s="85">
        <f>SUM(B3:B40)</f>
        <v>0</v>
      </c>
      <c r="C41" s="85">
        <f>SUM(C3:C40)</f>
        <v>0</v>
      </c>
      <c r="D41" s="86">
        <f>SUM(D3:D40)</f>
        <v>9500</v>
      </c>
      <c r="E41" s="86"/>
      <c r="F41" s="86">
        <f t="shared" ref="F41:Y41" si="0">SUM(F3:F40)</f>
        <v>0</v>
      </c>
      <c r="G41" s="87">
        <f t="shared" si="0"/>
        <v>0</v>
      </c>
      <c r="H41" s="87">
        <f t="shared" si="0"/>
        <v>0</v>
      </c>
      <c r="I41" s="88">
        <f t="shared" si="0"/>
        <v>0</v>
      </c>
      <c r="J41" s="88">
        <f t="shared" si="0"/>
        <v>0</v>
      </c>
      <c r="K41" s="89">
        <f t="shared" si="0"/>
        <v>442000</v>
      </c>
      <c r="L41" s="90">
        <f t="shared" si="0"/>
        <v>0</v>
      </c>
      <c r="M41" s="90">
        <f t="shared" si="0"/>
        <v>0</v>
      </c>
      <c r="N41" s="91">
        <f t="shared" si="0"/>
        <v>1131144.4300000002</v>
      </c>
      <c r="O41" s="91">
        <f t="shared" si="0"/>
        <v>200000</v>
      </c>
      <c r="P41" s="91">
        <f t="shared" si="0"/>
        <v>45833.320000000007</v>
      </c>
      <c r="Q41" s="91">
        <f t="shared" si="0"/>
        <v>0</v>
      </c>
      <c r="R41" s="89">
        <f t="shared" si="0"/>
        <v>0</v>
      </c>
      <c r="S41" s="92">
        <f t="shared" si="0"/>
        <v>0</v>
      </c>
      <c r="T41" s="93">
        <f t="shared" si="0"/>
        <v>577068.57000000018</v>
      </c>
      <c r="U41" s="93">
        <f t="shared" si="0"/>
        <v>137181.96000000002</v>
      </c>
      <c r="V41" s="93">
        <f t="shared" si="0"/>
        <v>0</v>
      </c>
      <c r="W41" s="93">
        <f t="shared" si="0"/>
        <v>330682.42000000004</v>
      </c>
      <c r="X41" s="94">
        <f t="shared" si="0"/>
        <v>1600000</v>
      </c>
      <c r="Y41" s="89">
        <f t="shared" si="0"/>
        <v>0</v>
      </c>
      <c r="Z41" s="95">
        <f>SUM(A41:Y41)</f>
        <v>4473410.7</v>
      </c>
    </row>
    <row r="42" spans="1:26" x14ac:dyDescent="0.25">
      <c r="A42" s="196">
        <f>A41+B41+C41</f>
        <v>0</v>
      </c>
      <c r="B42" s="197"/>
      <c r="C42" s="198"/>
      <c r="D42" s="199">
        <f>D41+F41+E41</f>
        <v>9500</v>
      </c>
      <c r="E42" s="200"/>
      <c r="F42" s="201"/>
      <c r="G42" s="202">
        <f>G41+H41</f>
        <v>0</v>
      </c>
      <c r="H42" s="203"/>
      <c r="I42" s="204">
        <f>I41+J41</f>
        <v>0</v>
      </c>
      <c r="J42" s="205"/>
      <c r="K42" s="96">
        <f>K41</f>
        <v>442000</v>
      </c>
      <c r="L42" s="206">
        <f>L41+M41</f>
        <v>0</v>
      </c>
      <c r="M42" s="207"/>
      <c r="N42" s="208">
        <f>N41+O41+Q41+P41</f>
        <v>1376977.7500000002</v>
      </c>
      <c r="O42" s="208"/>
      <c r="P42" s="208"/>
      <c r="Q42" s="208"/>
      <c r="R42" s="97">
        <f>R41</f>
        <v>0</v>
      </c>
      <c r="S42" s="98">
        <f>S41</f>
        <v>0</v>
      </c>
      <c r="T42" s="209">
        <f>T41+U41+V41+W41</f>
        <v>1044932.9500000003</v>
      </c>
      <c r="U42" s="210"/>
      <c r="V42" s="210"/>
      <c r="W42" s="211"/>
      <c r="X42" s="99">
        <f>X41</f>
        <v>1600000</v>
      </c>
      <c r="Y42" s="100">
        <f>Y41</f>
        <v>0</v>
      </c>
      <c r="Z42" s="95">
        <f>A42+D42+G42+I42+K42+L42+N42+R42+S42+T42+X42+Y42</f>
        <v>4473410.7000000011</v>
      </c>
    </row>
    <row r="43" spans="1:26" x14ac:dyDescent="0.25">
      <c r="A43" s="189">
        <f>A42+D42+G42+I42</f>
        <v>9500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01">
        <f>K42</f>
        <v>442000</v>
      </c>
      <c r="L43" s="189">
        <f>L42</f>
        <v>0</v>
      </c>
      <c r="M43" s="191"/>
      <c r="N43" s="189">
        <f>N42+R42+S42+T42</f>
        <v>2421910.7000000007</v>
      </c>
      <c r="O43" s="192"/>
      <c r="P43" s="192"/>
      <c r="Q43" s="192"/>
      <c r="R43" s="192"/>
      <c r="S43" s="192"/>
      <c r="T43" s="192"/>
      <c r="U43" s="192"/>
      <c r="V43" s="192"/>
      <c r="W43" s="191"/>
      <c r="X43" s="101">
        <f>X42</f>
        <v>1600000</v>
      </c>
      <c r="Y43" s="101">
        <f>Y42</f>
        <v>0</v>
      </c>
      <c r="Z43" s="95">
        <f>A43+K43+L43+N43+X43+Y43</f>
        <v>4473410.7000000011</v>
      </c>
    </row>
    <row r="44" spans="1:26" x14ac:dyDescent="0.25">
      <c r="Y44" s="102"/>
      <c r="Z44" s="103">
        <f>Z41-Y41</f>
        <v>4473410.7</v>
      </c>
    </row>
    <row r="45" spans="1:26" x14ac:dyDescent="0.25">
      <c r="C45" s="104" t="s">
        <v>99</v>
      </c>
      <c r="D45" s="103">
        <f>H41+J41</f>
        <v>0</v>
      </c>
      <c r="E45" s="103"/>
      <c r="G45" s="103">
        <f>N42+R42</f>
        <v>1376977.7500000002</v>
      </c>
      <c r="I45" s="103">
        <f>U41+W41</f>
        <v>467864.38000000006</v>
      </c>
      <c r="R45" s="104" t="s">
        <v>99</v>
      </c>
      <c r="S45" s="103">
        <f>D45+G45+I45</f>
        <v>1844842.1300000004</v>
      </c>
      <c r="T45" s="105"/>
      <c r="U45" s="104"/>
      <c r="V45" s="103"/>
      <c r="Y45" s="102"/>
      <c r="Z45" s="103"/>
    </row>
    <row r="46" spans="1:26" x14ac:dyDescent="0.25">
      <c r="Y46" s="102"/>
    </row>
    <row r="47" spans="1:26" x14ac:dyDescent="0.25">
      <c r="C47" s="104" t="s">
        <v>100</v>
      </c>
      <c r="D47" s="103">
        <f>A42+D42+G41+I41</f>
        <v>9500</v>
      </c>
      <c r="E47" s="103"/>
      <c r="G47" s="103">
        <f>K42</f>
        <v>442000</v>
      </c>
      <c r="I47" s="103">
        <f>L42</f>
        <v>0</v>
      </c>
      <c r="K47" s="103">
        <f>S42</f>
        <v>0</v>
      </c>
      <c r="M47" s="103">
        <f>T41+V41</f>
        <v>577068.57000000018</v>
      </c>
      <c r="O47" s="103">
        <f>X42</f>
        <v>1600000</v>
      </c>
      <c r="P47" s="103">
        <f>Y42</f>
        <v>0</v>
      </c>
      <c r="R47" s="104" t="s">
        <v>100</v>
      </c>
      <c r="S47" s="103">
        <f>D47+G47+I47+K47+M47+O47+P47</f>
        <v>2628568.5700000003</v>
      </c>
      <c r="T47" s="103">
        <f>S47-Y42</f>
        <v>2628568.5700000003</v>
      </c>
      <c r="U47" s="105"/>
      <c r="V47" s="103"/>
      <c r="Y47" s="102"/>
    </row>
    <row r="48" spans="1:26" x14ac:dyDescent="0.25">
      <c r="Y48" s="102"/>
    </row>
    <row r="49" spans="3:25" x14ac:dyDescent="0.25">
      <c r="C49" t="s">
        <v>101</v>
      </c>
      <c r="D49" s="103">
        <f>D45+D47</f>
        <v>9500</v>
      </c>
      <c r="E49" s="103"/>
      <c r="R49" t="s">
        <v>11</v>
      </c>
      <c r="S49" s="103">
        <f>S45+S47</f>
        <v>4473410.7000000011</v>
      </c>
      <c r="T49" s="103">
        <f>S45+T47</f>
        <v>4473410.7000000011</v>
      </c>
      <c r="V49" s="103"/>
      <c r="Y49" s="102"/>
    </row>
    <row r="50" spans="3:25" x14ac:dyDescent="0.25">
      <c r="Y50" s="102"/>
    </row>
    <row r="51" spans="3:25" x14ac:dyDescent="0.25">
      <c r="Y51" s="102"/>
    </row>
    <row r="52" spans="3:25" x14ac:dyDescent="0.25">
      <c r="Y52" s="102"/>
    </row>
    <row r="53" spans="3:25" x14ac:dyDescent="0.25">
      <c r="Y53" s="102"/>
    </row>
    <row r="54" spans="3:25" x14ac:dyDescent="0.25">
      <c r="G54" s="103">
        <v>4593346.76</v>
      </c>
      <c r="J54" s="103">
        <v>6534545.3300000001</v>
      </c>
      <c r="S54" s="102"/>
      <c r="Y54" s="102"/>
    </row>
    <row r="55" spans="3:25" x14ac:dyDescent="0.25">
      <c r="Y55" s="102"/>
    </row>
    <row r="56" spans="3:25" x14ac:dyDescent="0.25">
      <c r="G56" s="103">
        <f>G54+Z41</f>
        <v>9066757.4600000009</v>
      </c>
      <c r="Y56" s="102"/>
    </row>
    <row r="57" spans="3:25" x14ac:dyDescent="0.25">
      <c r="Y57" s="102"/>
    </row>
    <row r="58" spans="3:25" x14ac:dyDescent="0.25">
      <c r="G58" s="103">
        <f>G56-J54</f>
        <v>2532212.1300000008</v>
      </c>
      <c r="Y58" s="102"/>
    </row>
    <row r="59" spans="3:25" x14ac:dyDescent="0.25">
      <c r="Y59" s="102"/>
    </row>
    <row r="60" spans="3:25" x14ac:dyDescent="0.25">
      <c r="G60" s="103">
        <f>G58-N57</f>
        <v>2532212.1300000008</v>
      </c>
      <c r="Y60" s="102"/>
    </row>
    <row r="61" spans="3:25" x14ac:dyDescent="0.25">
      <c r="Y61" s="102"/>
    </row>
  </sheetData>
  <mergeCells count="17">
    <mergeCell ref="N1:Q1"/>
    <mergeCell ref="A43:J43"/>
    <mergeCell ref="L43:M43"/>
    <mergeCell ref="N43:W43"/>
    <mergeCell ref="T1:W1"/>
    <mergeCell ref="A42:C42"/>
    <mergeCell ref="D42:F42"/>
    <mergeCell ref="G42:H42"/>
    <mergeCell ref="I42:J42"/>
    <mergeCell ref="L42:M42"/>
    <mergeCell ref="N42:Q42"/>
    <mergeCell ref="T42:W42"/>
    <mergeCell ref="A1:C1"/>
    <mergeCell ref="D1:F1"/>
    <mergeCell ref="G1:H1"/>
    <mergeCell ref="I1:J1"/>
    <mergeCell ref="L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0"/>
  <sheetViews>
    <sheetView view="pageBreakPreview" zoomScaleNormal="100" zoomScaleSheetLayoutView="100" workbookViewId="0">
      <selection activeCell="Q8" sqref="Q8"/>
    </sheetView>
  </sheetViews>
  <sheetFormatPr defaultColWidth="9.140625" defaultRowHeight="12.75" x14ac:dyDescent="0.2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3.5703125" style="1" customWidth="1"/>
    <col min="7" max="7" width="8.710937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8.7109375" style="1" customWidth="1"/>
    <col min="12" max="12" width="13" style="1" customWidth="1"/>
    <col min="13" max="13" width="7" style="1" customWidth="1"/>
    <col min="14" max="14" width="26.140625" style="4" customWidth="1"/>
    <col min="15" max="16384" width="9.140625" style="4"/>
  </cols>
  <sheetData>
    <row r="1" spans="1:14" ht="18.75" x14ac:dyDescent="0.25">
      <c r="N1" s="5" t="s">
        <v>0</v>
      </c>
    </row>
    <row r="2" spans="1:14" s="6" customFormat="1" ht="24" customHeight="1" x14ac:dyDescent="0.25">
      <c r="A2" s="169" t="s">
        <v>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7" customFormat="1" ht="17.25" customHeight="1" x14ac:dyDescent="0.25">
      <c r="A3" s="172" t="s">
        <v>39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s="7" customFormat="1" ht="17.25" customHeight="1" x14ac:dyDescent="0.25">
      <c r="A4" s="178" t="s">
        <v>33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s="7" customFormat="1" ht="17.25" customHeight="1" x14ac:dyDescent="0.25">
      <c r="F5" s="35"/>
    </row>
    <row r="6" spans="1:14" s="8" customFormat="1" ht="19.5" customHeight="1" x14ac:dyDescent="0.25">
      <c r="A6" s="174" t="s">
        <v>117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s="8" customFormat="1" ht="13.5" customHeight="1" x14ac:dyDescent="0.25">
      <c r="A7" s="178" t="s">
        <v>34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s="8" customFormat="1" ht="13.5" customHeight="1" x14ac:dyDescent="0.25">
      <c r="A8" s="33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/>
      <c r="N8" s="32"/>
    </row>
    <row r="9" spans="1:14" s="117" customFormat="1" ht="33" customHeight="1" x14ac:dyDescent="0.25">
      <c r="A9" s="176" t="s">
        <v>40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4" s="8" customFormat="1" ht="13.5" customHeight="1" x14ac:dyDescent="0.25">
      <c r="A10" s="36"/>
      <c r="B10" s="38"/>
      <c r="C10" s="38"/>
      <c r="D10" s="38"/>
      <c r="E10" s="38"/>
      <c r="F10" s="39"/>
      <c r="G10" s="38"/>
      <c r="H10" s="38"/>
      <c r="I10" s="38"/>
      <c r="J10" s="38"/>
      <c r="K10" s="38"/>
      <c r="L10" s="38"/>
      <c r="M10" s="38"/>
      <c r="N10" s="32"/>
    </row>
    <row r="11" spans="1:14" s="6" customFormat="1" ht="19.5" customHeight="1" x14ac:dyDescent="0.25">
      <c r="A11" s="176" t="s">
        <v>113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 x14ac:dyDescent="0.25">
      <c r="A12" s="36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37" t="s">
        <v>1</v>
      </c>
    </row>
    <row r="13" spans="1:14" ht="15" customHeight="1" x14ac:dyDescent="0.25">
      <c r="A13" s="164" t="s">
        <v>2</v>
      </c>
      <c r="B13" s="164" t="s">
        <v>3</v>
      </c>
      <c r="C13" s="164" t="s">
        <v>4</v>
      </c>
      <c r="D13" s="164" t="s">
        <v>5</v>
      </c>
      <c r="E13" s="164"/>
      <c r="F13" s="163" t="s">
        <v>35</v>
      </c>
      <c r="G13" s="163"/>
      <c r="H13" s="163"/>
      <c r="I13" s="163"/>
      <c r="J13" s="163"/>
      <c r="K13" s="163"/>
      <c r="L13" s="163"/>
      <c r="M13" s="163"/>
      <c r="N13" s="170" t="s">
        <v>6</v>
      </c>
    </row>
    <row r="14" spans="1:14" ht="28.5" customHeight="1" x14ac:dyDescent="0.25">
      <c r="A14" s="164"/>
      <c r="B14" s="164"/>
      <c r="C14" s="164"/>
      <c r="D14" s="164" t="s">
        <v>41</v>
      </c>
      <c r="E14" s="171" t="s">
        <v>7</v>
      </c>
      <c r="F14" s="163" t="s">
        <v>42</v>
      </c>
      <c r="G14" s="163"/>
      <c r="H14" s="163" t="s">
        <v>43</v>
      </c>
      <c r="I14" s="163"/>
      <c r="J14" s="163" t="s">
        <v>44</v>
      </c>
      <c r="K14" s="163"/>
      <c r="L14" s="163" t="s">
        <v>45</v>
      </c>
      <c r="M14" s="163"/>
      <c r="N14" s="170"/>
    </row>
    <row r="15" spans="1:14" ht="40.9" customHeight="1" x14ac:dyDescent="0.25">
      <c r="A15" s="164"/>
      <c r="B15" s="164"/>
      <c r="C15" s="164"/>
      <c r="D15" s="164"/>
      <c r="E15" s="171"/>
      <c r="F15" s="133" t="s">
        <v>9</v>
      </c>
      <c r="G15" s="120" t="s">
        <v>7</v>
      </c>
      <c r="H15" s="133" t="s">
        <v>9</v>
      </c>
      <c r="I15" s="120" t="s">
        <v>7</v>
      </c>
      <c r="J15" s="133" t="s">
        <v>9</v>
      </c>
      <c r="K15" s="120" t="s">
        <v>7</v>
      </c>
      <c r="L15" s="133" t="s">
        <v>9</v>
      </c>
      <c r="M15" s="120" t="s">
        <v>7</v>
      </c>
      <c r="N15" s="170"/>
    </row>
    <row r="16" spans="1:14" s="10" customFormat="1" ht="15.75" x14ac:dyDescent="0.25">
      <c r="A16" s="121">
        <v>1</v>
      </c>
      <c r="B16" s="121">
        <v>2</v>
      </c>
      <c r="C16" s="121">
        <v>4</v>
      </c>
      <c r="D16" s="121">
        <v>5</v>
      </c>
      <c r="E16" s="122">
        <v>7</v>
      </c>
      <c r="F16" s="121">
        <v>9</v>
      </c>
      <c r="G16" s="122">
        <v>10</v>
      </c>
      <c r="H16" s="121">
        <v>12</v>
      </c>
      <c r="I16" s="122">
        <v>13</v>
      </c>
      <c r="J16" s="121">
        <v>15</v>
      </c>
      <c r="K16" s="122">
        <v>16</v>
      </c>
      <c r="L16" s="121">
        <v>18</v>
      </c>
      <c r="M16" s="122">
        <v>19</v>
      </c>
      <c r="N16" s="123">
        <v>44</v>
      </c>
    </row>
    <row r="17" spans="1:14" ht="19.5" customHeight="1" x14ac:dyDescent="0.25">
      <c r="A17" s="179" t="s">
        <v>10</v>
      </c>
      <c r="B17" s="179"/>
      <c r="C17" s="134" t="s">
        <v>11</v>
      </c>
      <c r="D17" s="13">
        <f>SUM(D18:D22)</f>
        <v>12857.3</v>
      </c>
      <c r="E17" s="61">
        <f>SUM(E18:E22)</f>
        <v>1</v>
      </c>
      <c r="F17" s="13">
        <f>SUM(F18:F22)</f>
        <v>4473.4107000000004</v>
      </c>
      <c r="G17" s="14">
        <f>F17/D17</f>
        <v>0.34792769088377812</v>
      </c>
      <c r="H17" s="13">
        <f>SUM(H18:H22)</f>
        <v>6276.0903199999993</v>
      </c>
      <c r="I17" s="14">
        <f>H17/D17</f>
        <v>0.48813439213520721</v>
      </c>
      <c r="J17" s="13"/>
      <c r="K17" s="14"/>
      <c r="L17" s="13"/>
      <c r="M17" s="14"/>
      <c r="N17" s="154"/>
    </row>
    <row r="18" spans="1:14" ht="18" customHeight="1" x14ac:dyDescent="0.25">
      <c r="A18" s="179"/>
      <c r="B18" s="179"/>
      <c r="C18" s="12" t="s">
        <v>12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0"/>
    </row>
    <row r="19" spans="1:14" ht="33.6" customHeight="1" x14ac:dyDescent="0.25">
      <c r="A19" s="179"/>
      <c r="B19" s="179"/>
      <c r="C19" s="12" t="s">
        <v>13</v>
      </c>
      <c r="D19" s="11"/>
      <c r="E19" s="17"/>
      <c r="F19" s="11"/>
      <c r="G19" s="17"/>
      <c r="H19" s="11"/>
      <c r="I19" s="17"/>
      <c r="J19" s="11"/>
      <c r="K19" s="17"/>
      <c r="L19" s="11"/>
      <c r="M19" s="17"/>
      <c r="N19" s="160"/>
    </row>
    <row r="20" spans="1:14" ht="46.5" customHeight="1" x14ac:dyDescent="0.25">
      <c r="A20" s="179"/>
      <c r="B20" s="179"/>
      <c r="C20" s="12" t="s">
        <v>32</v>
      </c>
      <c r="D20" s="11"/>
      <c r="E20" s="17"/>
      <c r="F20" s="11"/>
      <c r="G20" s="17"/>
      <c r="H20" s="11"/>
      <c r="I20" s="17"/>
      <c r="J20" s="11"/>
      <c r="K20" s="17"/>
      <c r="L20" s="11"/>
      <c r="M20" s="17"/>
      <c r="N20" s="160"/>
    </row>
    <row r="21" spans="1:14" ht="18" customHeight="1" x14ac:dyDescent="0.25">
      <c r="A21" s="179"/>
      <c r="B21" s="179"/>
      <c r="C21" s="125" t="s">
        <v>14</v>
      </c>
      <c r="D21" s="11">
        <f>D33</f>
        <v>12857.3</v>
      </c>
      <c r="E21" s="126">
        <f>E33</f>
        <v>1</v>
      </c>
      <c r="F21" s="11">
        <f>F33</f>
        <v>4473.4107000000004</v>
      </c>
      <c r="G21" s="17">
        <f>F21/D21</f>
        <v>0.34792769088377812</v>
      </c>
      <c r="H21" s="11">
        <f>H33</f>
        <v>6276.0903199999993</v>
      </c>
      <c r="I21" s="17">
        <f>H21/D21</f>
        <v>0.48813439213520721</v>
      </c>
      <c r="J21" s="11"/>
      <c r="K21" s="17"/>
      <c r="L21" s="11"/>
      <c r="M21" s="17"/>
      <c r="N21" s="160"/>
    </row>
    <row r="22" spans="1:14" ht="30.75" customHeight="1" x14ac:dyDescent="0.25">
      <c r="A22" s="179"/>
      <c r="B22" s="179"/>
      <c r="C22" s="40" t="s">
        <v>15</v>
      </c>
      <c r="D22" s="11"/>
      <c r="E22" s="17"/>
      <c r="F22" s="11"/>
      <c r="G22" s="17"/>
      <c r="H22" s="11"/>
      <c r="I22" s="17"/>
      <c r="J22" s="11"/>
      <c r="K22" s="17"/>
      <c r="L22" s="11"/>
      <c r="M22" s="17"/>
      <c r="N22" s="160"/>
    </row>
    <row r="23" spans="1:14" ht="18" customHeight="1" x14ac:dyDescent="0.25">
      <c r="A23" s="154" t="s">
        <v>16</v>
      </c>
      <c r="B23" s="154"/>
      <c r="C23" s="21" t="s">
        <v>17</v>
      </c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1"/>
    </row>
    <row r="24" spans="1:14" ht="18" customHeight="1" x14ac:dyDescent="0.25">
      <c r="A24" s="154"/>
      <c r="B24" s="154"/>
      <c r="C24" s="15" t="s">
        <v>12</v>
      </c>
      <c r="D24" s="128"/>
      <c r="E24" s="11"/>
      <c r="F24" s="11"/>
      <c r="G24" s="11"/>
      <c r="H24" s="11"/>
      <c r="I24" s="11"/>
      <c r="J24" s="11"/>
      <c r="K24" s="11"/>
      <c r="L24" s="11"/>
      <c r="M24" s="11"/>
      <c r="N24" s="131"/>
    </row>
    <row r="25" spans="1:14" ht="30.75" customHeight="1" x14ac:dyDescent="0.25">
      <c r="A25" s="154"/>
      <c r="B25" s="154"/>
      <c r="C25" s="15" t="s">
        <v>13</v>
      </c>
      <c r="D25" s="11"/>
      <c r="E25" s="17"/>
      <c r="F25" s="11"/>
      <c r="G25" s="17"/>
      <c r="H25" s="11"/>
      <c r="I25" s="17"/>
      <c r="J25" s="11"/>
      <c r="K25" s="17"/>
      <c r="L25" s="11"/>
      <c r="M25" s="17"/>
      <c r="N25" s="131"/>
    </row>
    <row r="26" spans="1:14" ht="48" customHeight="1" x14ac:dyDescent="0.25">
      <c r="A26" s="154"/>
      <c r="B26" s="154"/>
      <c r="C26" s="12" t="s">
        <v>32</v>
      </c>
      <c r="D26" s="11"/>
      <c r="E26" s="17"/>
      <c r="F26" s="11"/>
      <c r="G26" s="17"/>
      <c r="H26" s="11"/>
      <c r="I26" s="17"/>
      <c r="J26" s="11"/>
      <c r="K26" s="17"/>
      <c r="L26" s="11"/>
      <c r="M26" s="17"/>
      <c r="N26" s="131"/>
    </row>
    <row r="27" spans="1:14" ht="18" customHeight="1" x14ac:dyDescent="0.25">
      <c r="A27" s="154"/>
      <c r="B27" s="154"/>
      <c r="C27" s="16" t="s">
        <v>14</v>
      </c>
      <c r="D27" s="11"/>
      <c r="E27" s="17"/>
      <c r="F27" s="11"/>
      <c r="G27" s="17"/>
      <c r="H27" s="11"/>
      <c r="I27" s="17"/>
      <c r="J27" s="11"/>
      <c r="K27" s="17"/>
      <c r="L27" s="11"/>
      <c r="M27" s="17"/>
      <c r="N27" s="131"/>
    </row>
    <row r="28" spans="1:14" ht="30.75" customHeight="1" x14ac:dyDescent="0.25">
      <c r="A28" s="154"/>
      <c r="B28" s="154"/>
      <c r="C28" s="60" t="s">
        <v>15</v>
      </c>
      <c r="D28" s="11"/>
      <c r="E28" s="17"/>
      <c r="F28" s="11"/>
      <c r="G28" s="17"/>
      <c r="H28" s="11"/>
      <c r="I28" s="17"/>
      <c r="J28" s="11"/>
      <c r="K28" s="17"/>
      <c r="L28" s="11"/>
      <c r="M28" s="17"/>
      <c r="N28" s="131"/>
    </row>
    <row r="29" spans="1:14" ht="18" customHeight="1" x14ac:dyDescent="0.25">
      <c r="A29" s="154" t="s">
        <v>18</v>
      </c>
      <c r="B29" s="154"/>
      <c r="C29" s="21" t="s">
        <v>17</v>
      </c>
      <c r="D29" s="13">
        <f>D30+D31+D32+D33+D34</f>
        <v>12857.3</v>
      </c>
      <c r="E29" s="61">
        <f>E30+E31+E32+E33+E34</f>
        <v>1</v>
      </c>
      <c r="F29" s="13">
        <f>F30+F31+F32+F33+F34</f>
        <v>4473.4107000000004</v>
      </c>
      <c r="G29" s="14">
        <f>F29/D29</f>
        <v>0.34792769088377812</v>
      </c>
      <c r="H29" s="13">
        <f>H30+H31+H32+H33+H34</f>
        <v>6276.0903199999993</v>
      </c>
      <c r="I29" s="14">
        <f>H29/D29</f>
        <v>0.48813439213520721</v>
      </c>
      <c r="J29" s="13"/>
      <c r="K29" s="14"/>
      <c r="L29" s="13"/>
      <c r="M29" s="14"/>
      <c r="N29" s="131"/>
    </row>
    <row r="30" spans="1:14" ht="18" customHeight="1" x14ac:dyDescent="0.25">
      <c r="A30" s="154"/>
      <c r="B30" s="154"/>
      <c r="C30" s="15" t="s">
        <v>12</v>
      </c>
      <c r="D30" s="128"/>
      <c r="E30" s="11"/>
      <c r="F30" s="11"/>
      <c r="G30" s="11"/>
      <c r="H30" s="11"/>
      <c r="I30" s="11"/>
      <c r="J30" s="11"/>
      <c r="K30" s="11"/>
      <c r="L30" s="11"/>
      <c r="M30" s="11"/>
      <c r="N30" s="131"/>
    </row>
    <row r="31" spans="1:14" ht="30.75" customHeight="1" x14ac:dyDescent="0.25">
      <c r="A31" s="154"/>
      <c r="B31" s="154"/>
      <c r="C31" s="15" t="s">
        <v>13</v>
      </c>
      <c r="D31" s="11"/>
      <c r="E31" s="17"/>
      <c r="F31" s="11"/>
      <c r="G31" s="17"/>
      <c r="H31" s="11"/>
      <c r="I31" s="17"/>
      <c r="J31" s="11"/>
      <c r="K31" s="17"/>
      <c r="L31" s="11"/>
      <c r="M31" s="17"/>
      <c r="N31" s="131"/>
    </row>
    <row r="32" spans="1:14" ht="48.75" customHeight="1" x14ac:dyDescent="0.25">
      <c r="A32" s="154"/>
      <c r="B32" s="154"/>
      <c r="C32" s="12" t="s">
        <v>32</v>
      </c>
      <c r="D32" s="11"/>
      <c r="E32" s="17"/>
      <c r="F32" s="11"/>
      <c r="G32" s="17"/>
      <c r="H32" s="11"/>
      <c r="I32" s="17"/>
      <c r="J32" s="11"/>
      <c r="K32" s="17"/>
      <c r="L32" s="11"/>
      <c r="M32" s="17"/>
      <c r="N32" s="131"/>
    </row>
    <row r="33" spans="1:14" ht="18" customHeight="1" x14ac:dyDescent="0.25">
      <c r="A33" s="154"/>
      <c r="B33" s="154"/>
      <c r="C33" s="16" t="s">
        <v>14</v>
      </c>
      <c r="D33" s="11">
        <v>12857.3</v>
      </c>
      <c r="E33" s="126">
        <v>1</v>
      </c>
      <c r="F33" s="11">
        <f>F45</f>
        <v>4473.4107000000004</v>
      </c>
      <c r="G33" s="17">
        <f>G45</f>
        <v>0.34792769088377812</v>
      </c>
      <c r="H33" s="11">
        <f>H45</f>
        <v>6276.0903199999993</v>
      </c>
      <c r="I33" s="17">
        <f>I45</f>
        <v>0.48813439213520721</v>
      </c>
      <c r="J33" s="11"/>
      <c r="K33" s="17"/>
      <c r="L33" s="11"/>
      <c r="M33" s="17"/>
      <c r="N33" s="131"/>
    </row>
    <row r="34" spans="1:14" ht="30.75" customHeight="1" x14ac:dyDescent="0.25">
      <c r="A34" s="154"/>
      <c r="B34" s="154"/>
      <c r="C34" s="60" t="s">
        <v>15</v>
      </c>
      <c r="D34" s="11"/>
      <c r="E34" s="17"/>
      <c r="F34" s="11"/>
      <c r="G34" s="17"/>
      <c r="H34" s="11"/>
      <c r="I34" s="17"/>
      <c r="J34" s="11"/>
      <c r="K34" s="17"/>
      <c r="L34" s="11"/>
      <c r="M34" s="17"/>
      <c r="N34" s="131"/>
    </row>
    <row r="35" spans="1:14" ht="18" customHeight="1" x14ac:dyDescent="0.25">
      <c r="A35" s="154" t="s">
        <v>19</v>
      </c>
      <c r="B35" s="154"/>
      <c r="C35" s="21" t="s">
        <v>17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60"/>
    </row>
    <row r="36" spans="1:14" ht="18" customHeight="1" x14ac:dyDescent="0.25">
      <c r="A36" s="154"/>
      <c r="B36" s="154"/>
      <c r="C36" s="15" t="s">
        <v>12</v>
      </c>
      <c r="D36" s="128"/>
      <c r="E36" s="11"/>
      <c r="F36" s="11"/>
      <c r="G36" s="11"/>
      <c r="H36" s="11"/>
      <c r="I36" s="11"/>
      <c r="J36" s="11"/>
      <c r="K36" s="11"/>
      <c r="L36" s="11"/>
      <c r="M36" s="11"/>
      <c r="N36" s="168"/>
    </row>
    <row r="37" spans="1:14" ht="33.6" customHeight="1" x14ac:dyDescent="0.25">
      <c r="A37" s="154"/>
      <c r="B37" s="154"/>
      <c r="C37" s="15" t="s">
        <v>13</v>
      </c>
      <c r="D37" s="11"/>
      <c r="E37" s="17"/>
      <c r="F37" s="11"/>
      <c r="G37" s="17"/>
      <c r="H37" s="11"/>
      <c r="I37" s="17"/>
      <c r="J37" s="11"/>
      <c r="K37" s="17"/>
      <c r="L37" s="11"/>
      <c r="M37" s="17"/>
      <c r="N37" s="168"/>
    </row>
    <row r="38" spans="1:14" ht="46.5" customHeight="1" x14ac:dyDescent="0.25">
      <c r="A38" s="154"/>
      <c r="B38" s="154"/>
      <c r="C38" s="12" t="s">
        <v>32</v>
      </c>
      <c r="D38" s="11"/>
      <c r="E38" s="17"/>
      <c r="F38" s="11"/>
      <c r="G38" s="17"/>
      <c r="H38" s="11"/>
      <c r="I38" s="17"/>
      <c r="J38" s="11"/>
      <c r="K38" s="17"/>
      <c r="L38" s="11"/>
      <c r="M38" s="17"/>
      <c r="N38" s="168"/>
    </row>
    <row r="39" spans="1:14" ht="18" customHeight="1" x14ac:dyDescent="0.25">
      <c r="A39" s="154"/>
      <c r="B39" s="154"/>
      <c r="C39" s="16" t="s">
        <v>14</v>
      </c>
      <c r="D39" s="11"/>
      <c r="E39" s="17"/>
      <c r="F39" s="11"/>
      <c r="G39" s="17"/>
      <c r="H39" s="11"/>
      <c r="I39" s="17"/>
      <c r="J39" s="11"/>
      <c r="K39" s="17"/>
      <c r="L39" s="11"/>
      <c r="M39" s="17"/>
      <c r="N39" s="168"/>
    </row>
    <row r="40" spans="1:14" ht="34.9" customHeight="1" x14ac:dyDescent="0.25">
      <c r="A40" s="154"/>
      <c r="B40" s="154"/>
      <c r="C40" s="60" t="s">
        <v>15</v>
      </c>
      <c r="D40" s="11"/>
      <c r="E40" s="17"/>
      <c r="F40" s="11"/>
      <c r="G40" s="17"/>
      <c r="H40" s="11"/>
      <c r="I40" s="17"/>
      <c r="J40" s="11"/>
      <c r="K40" s="17"/>
      <c r="L40" s="11"/>
      <c r="M40" s="17"/>
      <c r="N40" s="168"/>
    </row>
    <row r="41" spans="1:14" ht="18" customHeight="1" x14ac:dyDescent="0.25">
      <c r="A41" s="154" t="s">
        <v>20</v>
      </c>
      <c r="B41" s="154"/>
      <c r="C41" s="21" t="s">
        <v>17</v>
      </c>
      <c r="D41" s="13">
        <f>D42+D43+D44+D45+D46</f>
        <v>12857.3</v>
      </c>
      <c r="E41" s="61">
        <f>E42+E43+E44+E45+E46</f>
        <v>1</v>
      </c>
      <c r="F41" s="13">
        <f>F42+F43+F44+F45+F46</f>
        <v>4473.4107000000004</v>
      </c>
      <c r="G41" s="14">
        <f>F41/D41</f>
        <v>0.34792769088377812</v>
      </c>
      <c r="H41" s="13">
        <f>H42+H43+H44+H45+H46</f>
        <v>6276.0903199999993</v>
      </c>
      <c r="I41" s="14">
        <f>H41/D41</f>
        <v>0.48813439213520721</v>
      </c>
      <c r="J41" s="13"/>
      <c r="K41" s="14"/>
      <c r="L41" s="13"/>
      <c r="M41" s="14"/>
      <c r="N41" s="168"/>
    </row>
    <row r="42" spans="1:14" ht="18" customHeight="1" x14ac:dyDescent="0.25">
      <c r="A42" s="154"/>
      <c r="B42" s="154"/>
      <c r="C42" s="15" t="s">
        <v>12</v>
      </c>
      <c r="D42" s="128"/>
      <c r="E42" s="11"/>
      <c r="F42" s="11"/>
      <c r="G42" s="11"/>
      <c r="H42" s="11"/>
      <c r="I42" s="11"/>
      <c r="J42" s="11"/>
      <c r="K42" s="11"/>
      <c r="L42" s="11"/>
      <c r="M42" s="11"/>
      <c r="N42" s="168"/>
    </row>
    <row r="43" spans="1:14" ht="31.15" customHeight="1" x14ac:dyDescent="0.25">
      <c r="A43" s="154"/>
      <c r="B43" s="154"/>
      <c r="C43" s="15" t="s">
        <v>13</v>
      </c>
      <c r="D43" s="11"/>
      <c r="E43" s="17"/>
      <c r="F43" s="11"/>
      <c r="G43" s="17"/>
      <c r="H43" s="11"/>
      <c r="I43" s="17"/>
      <c r="J43" s="11"/>
      <c r="K43" s="17"/>
      <c r="L43" s="11"/>
      <c r="M43" s="17"/>
      <c r="N43" s="168"/>
    </row>
    <row r="44" spans="1:14" ht="45.75" customHeight="1" x14ac:dyDescent="0.25">
      <c r="A44" s="154"/>
      <c r="B44" s="154"/>
      <c r="C44" s="12" t="s">
        <v>32</v>
      </c>
      <c r="D44" s="11"/>
      <c r="E44" s="17"/>
      <c r="F44" s="11"/>
      <c r="G44" s="17"/>
      <c r="H44" s="11"/>
      <c r="I44" s="17"/>
      <c r="J44" s="11"/>
      <c r="K44" s="17"/>
      <c r="L44" s="11"/>
      <c r="M44" s="17"/>
      <c r="N44" s="168"/>
    </row>
    <row r="45" spans="1:14" ht="18" customHeight="1" x14ac:dyDescent="0.25">
      <c r="A45" s="154"/>
      <c r="B45" s="154"/>
      <c r="C45" s="16" t="s">
        <v>14</v>
      </c>
      <c r="D45" s="11">
        <f>D70+D83+D102</f>
        <v>12857.3</v>
      </c>
      <c r="E45" s="126">
        <v>1</v>
      </c>
      <c r="F45" s="11">
        <f>F70+F83+F102</f>
        <v>4473.4107000000004</v>
      </c>
      <c r="G45" s="17">
        <f>F45/D45</f>
        <v>0.34792769088377812</v>
      </c>
      <c r="H45" s="11">
        <f>H70+H83+H102</f>
        <v>6276.0903199999993</v>
      </c>
      <c r="I45" s="17">
        <f>H45/D45</f>
        <v>0.48813439213520721</v>
      </c>
      <c r="J45" s="11"/>
      <c r="K45" s="17"/>
      <c r="L45" s="11"/>
      <c r="M45" s="17"/>
      <c r="N45" s="168"/>
    </row>
    <row r="46" spans="1:14" s="18" customFormat="1" ht="30" customHeight="1" x14ac:dyDescent="0.25">
      <c r="A46" s="154"/>
      <c r="B46" s="154"/>
      <c r="C46" s="60" t="s">
        <v>15</v>
      </c>
      <c r="D46" s="11"/>
      <c r="E46" s="17"/>
      <c r="F46" s="11"/>
      <c r="G46" s="17"/>
      <c r="H46" s="11"/>
      <c r="I46" s="17"/>
      <c r="J46" s="11"/>
      <c r="K46" s="17"/>
      <c r="L46" s="11"/>
      <c r="M46" s="17"/>
      <c r="N46" s="168"/>
    </row>
    <row r="47" spans="1:14" ht="18" customHeight="1" x14ac:dyDescent="0.25">
      <c r="A47" s="154" t="s">
        <v>21</v>
      </c>
      <c r="B47" s="154"/>
      <c r="C47" s="21" t="s">
        <v>17</v>
      </c>
      <c r="D47" s="13">
        <f>D48+D49+D50+D51+D52</f>
        <v>11377.5</v>
      </c>
      <c r="E47" s="61">
        <f>E48+E49+E50+E51+E52</f>
        <v>1</v>
      </c>
      <c r="F47" s="13" t="s">
        <v>22</v>
      </c>
      <c r="G47" s="13" t="s">
        <v>22</v>
      </c>
      <c r="H47" s="13" t="s">
        <v>22</v>
      </c>
      <c r="I47" s="13" t="s">
        <v>22</v>
      </c>
      <c r="J47" s="13" t="s">
        <v>22</v>
      </c>
      <c r="K47" s="13" t="s">
        <v>22</v>
      </c>
      <c r="L47" s="13" t="s">
        <v>22</v>
      </c>
      <c r="M47" s="13" t="s">
        <v>22</v>
      </c>
      <c r="N47" s="129"/>
    </row>
    <row r="48" spans="1:14" ht="18" customHeight="1" x14ac:dyDescent="0.25">
      <c r="A48" s="154"/>
      <c r="B48" s="154"/>
      <c r="C48" s="15" t="s">
        <v>12</v>
      </c>
      <c r="D48" s="128"/>
      <c r="E48" s="11"/>
      <c r="F48" s="13" t="s">
        <v>22</v>
      </c>
      <c r="G48" s="13" t="s">
        <v>22</v>
      </c>
      <c r="H48" s="13" t="s">
        <v>22</v>
      </c>
      <c r="I48" s="13" t="s">
        <v>22</v>
      </c>
      <c r="J48" s="13" t="s">
        <v>22</v>
      </c>
      <c r="K48" s="13" t="s">
        <v>22</v>
      </c>
      <c r="L48" s="13" t="s">
        <v>22</v>
      </c>
      <c r="M48" s="13" t="s">
        <v>22</v>
      </c>
      <c r="N48" s="129"/>
    </row>
    <row r="49" spans="1:241" ht="37.15" customHeight="1" x14ac:dyDescent="0.25">
      <c r="A49" s="154"/>
      <c r="B49" s="154"/>
      <c r="C49" s="15" t="s">
        <v>13</v>
      </c>
      <c r="D49" s="11"/>
      <c r="E49" s="17"/>
      <c r="F49" s="13" t="s">
        <v>22</v>
      </c>
      <c r="G49" s="13" t="s">
        <v>22</v>
      </c>
      <c r="H49" s="13" t="s">
        <v>22</v>
      </c>
      <c r="I49" s="13" t="s">
        <v>22</v>
      </c>
      <c r="J49" s="13" t="s">
        <v>22</v>
      </c>
      <c r="K49" s="13" t="s">
        <v>22</v>
      </c>
      <c r="L49" s="13" t="s">
        <v>22</v>
      </c>
      <c r="M49" s="13" t="s">
        <v>22</v>
      </c>
      <c r="N49" s="129"/>
    </row>
    <row r="50" spans="1:241" ht="46.5" customHeight="1" x14ac:dyDescent="0.25">
      <c r="A50" s="154"/>
      <c r="B50" s="154"/>
      <c r="C50" s="12" t="s">
        <v>32</v>
      </c>
      <c r="D50" s="11"/>
      <c r="E50" s="17"/>
      <c r="F50" s="13"/>
      <c r="G50" s="13"/>
      <c r="H50" s="13"/>
      <c r="I50" s="13"/>
      <c r="J50" s="13"/>
      <c r="K50" s="13"/>
      <c r="L50" s="13"/>
      <c r="M50" s="13"/>
      <c r="N50" s="129"/>
    </row>
    <row r="51" spans="1:241" ht="18" customHeight="1" x14ac:dyDescent="0.25">
      <c r="A51" s="154"/>
      <c r="B51" s="154"/>
      <c r="C51" s="16" t="s">
        <v>14</v>
      </c>
      <c r="D51" s="11">
        <f>D102</f>
        <v>11377.5</v>
      </c>
      <c r="E51" s="126">
        <v>1</v>
      </c>
      <c r="F51" s="13" t="s">
        <v>22</v>
      </c>
      <c r="G51" s="13" t="s">
        <v>22</v>
      </c>
      <c r="H51" s="13" t="s">
        <v>22</v>
      </c>
      <c r="I51" s="13" t="s">
        <v>22</v>
      </c>
      <c r="J51" s="13" t="s">
        <v>22</v>
      </c>
      <c r="K51" s="13" t="s">
        <v>22</v>
      </c>
      <c r="L51" s="13" t="s">
        <v>22</v>
      </c>
      <c r="M51" s="13" t="s">
        <v>22</v>
      </c>
      <c r="N51" s="129"/>
    </row>
    <row r="52" spans="1:241" ht="30.75" customHeight="1" x14ac:dyDescent="0.25">
      <c r="A52" s="154"/>
      <c r="B52" s="154"/>
      <c r="C52" s="60" t="s">
        <v>15</v>
      </c>
      <c r="D52" s="11"/>
      <c r="E52" s="17"/>
      <c r="F52" s="13" t="s">
        <v>22</v>
      </c>
      <c r="G52" s="13" t="s">
        <v>22</v>
      </c>
      <c r="H52" s="13" t="s">
        <v>22</v>
      </c>
      <c r="I52" s="13" t="s">
        <v>22</v>
      </c>
      <c r="J52" s="13" t="s">
        <v>22</v>
      </c>
      <c r="K52" s="13" t="s">
        <v>22</v>
      </c>
      <c r="L52" s="13" t="s">
        <v>22</v>
      </c>
      <c r="M52" s="13" t="s">
        <v>22</v>
      </c>
      <c r="N52" s="129"/>
    </row>
    <row r="53" spans="1:241" s="19" customFormat="1" ht="15.75" x14ac:dyDescent="0.25">
      <c r="A53" s="165" t="s">
        <v>47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</row>
    <row r="54" spans="1:241" s="18" customFormat="1" ht="18" customHeight="1" x14ac:dyDescent="0.25">
      <c r="A54" s="161" t="s">
        <v>23</v>
      </c>
      <c r="B54" s="159" t="s">
        <v>48</v>
      </c>
      <c r="C54" s="20" t="s">
        <v>17</v>
      </c>
      <c r="D54" s="13">
        <f>SUM(D55:D59)</f>
        <v>857.8</v>
      </c>
      <c r="E54" s="61">
        <f>SUM(E55:E59)</f>
        <v>1</v>
      </c>
      <c r="F54" s="13">
        <f>SUM(F55:F59)</f>
        <v>9.5</v>
      </c>
      <c r="G54" s="14">
        <f>F54/D54</f>
        <v>1.1074842620657497E-2</v>
      </c>
      <c r="H54" s="13">
        <f>SUM(H55:H59)</f>
        <v>33.9</v>
      </c>
      <c r="I54" s="14">
        <f>H54/D54</f>
        <v>3.9519701562135696E-2</v>
      </c>
      <c r="J54" s="13"/>
      <c r="K54" s="14"/>
      <c r="L54" s="13"/>
      <c r="M54" s="14"/>
      <c r="N54" s="167" t="s">
        <v>64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ht="22.5" customHeight="1" x14ac:dyDescent="0.25">
      <c r="A55" s="161"/>
      <c r="B55" s="159"/>
      <c r="C55" s="12" t="s">
        <v>12</v>
      </c>
      <c r="D55" s="11"/>
      <c r="E55" s="17"/>
      <c r="F55" s="11"/>
      <c r="G55" s="17"/>
      <c r="H55" s="11"/>
      <c r="I55" s="17"/>
      <c r="J55" s="11"/>
      <c r="K55" s="17"/>
      <c r="L55" s="11"/>
      <c r="M55" s="17"/>
      <c r="N55" s="167"/>
    </row>
    <row r="56" spans="1:241" ht="31.15" customHeight="1" x14ac:dyDescent="0.25">
      <c r="A56" s="161"/>
      <c r="B56" s="159"/>
      <c r="C56" s="12" t="s">
        <v>13</v>
      </c>
      <c r="D56" s="11"/>
      <c r="E56" s="17"/>
      <c r="F56" s="11"/>
      <c r="G56" s="17"/>
      <c r="H56" s="11"/>
      <c r="I56" s="17"/>
      <c r="J56" s="11"/>
      <c r="K56" s="17"/>
      <c r="L56" s="11"/>
      <c r="M56" s="17"/>
      <c r="N56" s="167"/>
    </row>
    <row r="57" spans="1:241" ht="47.25" customHeight="1" x14ac:dyDescent="0.25">
      <c r="A57" s="161"/>
      <c r="B57" s="159"/>
      <c r="C57" s="12" t="s">
        <v>32</v>
      </c>
      <c r="D57" s="11"/>
      <c r="E57" s="17"/>
      <c r="F57" s="11"/>
      <c r="G57" s="17"/>
      <c r="H57" s="11"/>
      <c r="I57" s="17"/>
      <c r="J57" s="11"/>
      <c r="K57" s="17"/>
      <c r="L57" s="11"/>
      <c r="M57" s="17"/>
      <c r="N57" s="167"/>
    </row>
    <row r="58" spans="1:241" ht="18" customHeight="1" x14ac:dyDescent="0.25">
      <c r="A58" s="161"/>
      <c r="B58" s="159"/>
      <c r="C58" s="125" t="s">
        <v>14</v>
      </c>
      <c r="D58" s="11">
        <v>857.8</v>
      </c>
      <c r="E58" s="126">
        <v>1</v>
      </c>
      <c r="F58" s="11">
        <v>9.5</v>
      </c>
      <c r="G58" s="17">
        <f>F58/D58</f>
        <v>1.1074842620657497E-2</v>
      </c>
      <c r="H58" s="11">
        <f>F58+24.4</f>
        <v>33.9</v>
      </c>
      <c r="I58" s="17">
        <f>H58/D58</f>
        <v>3.9519701562135696E-2</v>
      </c>
      <c r="J58" s="11"/>
      <c r="K58" s="17"/>
      <c r="L58" s="11"/>
      <c r="M58" s="17"/>
      <c r="N58" s="167"/>
    </row>
    <row r="59" spans="1:241" ht="30" customHeight="1" x14ac:dyDescent="0.25">
      <c r="A59" s="161"/>
      <c r="B59" s="159"/>
      <c r="C59" s="40" t="s">
        <v>15</v>
      </c>
      <c r="D59" s="11"/>
      <c r="E59" s="17"/>
      <c r="F59" s="11"/>
      <c r="G59" s="17"/>
      <c r="H59" s="11"/>
      <c r="I59" s="17"/>
      <c r="J59" s="11"/>
      <c r="K59" s="17"/>
      <c r="L59" s="11"/>
      <c r="M59" s="17"/>
      <c r="N59" s="167"/>
    </row>
    <row r="60" spans="1:241" s="18" customFormat="1" ht="18" customHeight="1" x14ac:dyDescent="0.25">
      <c r="A60" s="161" t="s">
        <v>24</v>
      </c>
      <c r="B60" s="159" t="s">
        <v>49</v>
      </c>
      <c r="C60" s="20" t="s">
        <v>17</v>
      </c>
      <c r="D60" s="13">
        <f>SUM(D61:D65)</f>
        <v>442</v>
      </c>
      <c r="E60" s="61">
        <f>SUM(E61:E65)</f>
        <v>1</v>
      </c>
      <c r="F60" s="13">
        <f>SUM(F61:F65)</f>
        <v>442</v>
      </c>
      <c r="G60" s="61">
        <f>F60/D60</f>
        <v>1</v>
      </c>
      <c r="H60" s="13">
        <f>SUM(H61:H65)</f>
        <v>907</v>
      </c>
      <c r="I60" s="14">
        <f>H60/F60</f>
        <v>2.0520361990950224</v>
      </c>
      <c r="J60" s="13"/>
      <c r="K60" s="14"/>
      <c r="L60" s="13"/>
      <c r="M60" s="14"/>
      <c r="N60" s="167" t="s">
        <v>115</v>
      </c>
    </row>
    <row r="61" spans="1:241" ht="21.75" customHeight="1" x14ac:dyDescent="0.25">
      <c r="A61" s="161"/>
      <c r="B61" s="159"/>
      <c r="C61" s="12" t="s">
        <v>12</v>
      </c>
      <c r="D61" s="11"/>
      <c r="E61" s="17"/>
      <c r="F61" s="11"/>
      <c r="G61" s="17"/>
      <c r="H61" s="11"/>
      <c r="I61" s="17"/>
      <c r="J61" s="11"/>
      <c r="K61" s="17"/>
      <c r="L61" s="11"/>
      <c r="M61" s="17"/>
      <c r="N61" s="167"/>
    </row>
    <row r="62" spans="1:241" ht="31.15" customHeight="1" x14ac:dyDescent="0.25">
      <c r="A62" s="161"/>
      <c r="B62" s="159"/>
      <c r="C62" s="12" t="s">
        <v>13</v>
      </c>
      <c r="D62" s="11"/>
      <c r="E62" s="17"/>
      <c r="F62" s="11"/>
      <c r="G62" s="17"/>
      <c r="H62" s="11"/>
      <c r="I62" s="17"/>
      <c r="J62" s="11"/>
      <c r="K62" s="17"/>
      <c r="L62" s="11"/>
      <c r="M62" s="17"/>
      <c r="N62" s="167"/>
    </row>
    <row r="63" spans="1:241" ht="47.25" customHeight="1" x14ac:dyDescent="0.25">
      <c r="A63" s="161"/>
      <c r="B63" s="159"/>
      <c r="C63" s="12" t="s">
        <v>32</v>
      </c>
      <c r="D63" s="11"/>
      <c r="E63" s="17"/>
      <c r="F63" s="11"/>
      <c r="G63" s="17"/>
      <c r="H63" s="11"/>
      <c r="I63" s="17"/>
      <c r="J63" s="11"/>
      <c r="K63" s="17"/>
      <c r="L63" s="11"/>
      <c r="M63" s="17"/>
      <c r="N63" s="167"/>
    </row>
    <row r="64" spans="1:241" ht="18" customHeight="1" x14ac:dyDescent="0.25">
      <c r="A64" s="161"/>
      <c r="B64" s="159"/>
      <c r="C64" s="125" t="s">
        <v>14</v>
      </c>
      <c r="D64" s="11">
        <v>442</v>
      </c>
      <c r="E64" s="126">
        <v>1</v>
      </c>
      <c r="F64" s="11">
        <v>442</v>
      </c>
      <c r="G64" s="126">
        <f>F64/D64</f>
        <v>1</v>
      </c>
      <c r="H64" s="11">
        <f>F64+465</f>
        <v>907</v>
      </c>
      <c r="I64" s="17">
        <f>H64/D64</f>
        <v>2.0520361990950224</v>
      </c>
      <c r="J64" s="11"/>
      <c r="K64" s="17"/>
      <c r="L64" s="11"/>
      <c r="M64" s="17"/>
      <c r="N64" s="167"/>
    </row>
    <row r="65" spans="1:14" ht="30" customHeight="1" x14ac:dyDescent="0.25">
      <c r="A65" s="161"/>
      <c r="B65" s="159"/>
      <c r="C65" s="40" t="s">
        <v>15</v>
      </c>
      <c r="D65" s="11"/>
      <c r="E65" s="17"/>
      <c r="F65" s="11"/>
      <c r="G65" s="17"/>
      <c r="H65" s="11"/>
      <c r="I65" s="17"/>
      <c r="J65" s="11"/>
      <c r="K65" s="17"/>
      <c r="L65" s="11"/>
      <c r="M65" s="17"/>
      <c r="N65" s="167"/>
    </row>
    <row r="66" spans="1:14" ht="18" customHeight="1" x14ac:dyDescent="0.25">
      <c r="A66" s="164"/>
      <c r="B66" s="162" t="s">
        <v>25</v>
      </c>
      <c r="C66" s="20" t="s">
        <v>17</v>
      </c>
      <c r="D66" s="13">
        <f>SUM(D67:D71)</f>
        <v>1299.8</v>
      </c>
      <c r="E66" s="61">
        <f>SUM(E67:E71)</f>
        <v>1</v>
      </c>
      <c r="F66" s="13">
        <f>SUM(F67:F71)</f>
        <v>451.5</v>
      </c>
      <c r="G66" s="14">
        <f>F66/D66</f>
        <v>0.3473611324819203</v>
      </c>
      <c r="H66" s="13">
        <f>SUM(H67:H71)</f>
        <v>940.9</v>
      </c>
      <c r="I66" s="14">
        <f>H66/F66</f>
        <v>2.0839424141749721</v>
      </c>
      <c r="J66" s="13"/>
      <c r="K66" s="14"/>
      <c r="L66" s="13"/>
      <c r="M66" s="14"/>
      <c r="N66" s="160"/>
    </row>
    <row r="67" spans="1:14" ht="22.5" customHeight="1" x14ac:dyDescent="0.25">
      <c r="A67" s="164"/>
      <c r="B67" s="162"/>
      <c r="C67" s="12" t="s">
        <v>12</v>
      </c>
      <c r="D67" s="11"/>
      <c r="E67" s="17"/>
      <c r="F67" s="11"/>
      <c r="G67" s="17"/>
      <c r="H67" s="11"/>
      <c r="I67" s="17"/>
      <c r="J67" s="11"/>
      <c r="K67" s="17"/>
      <c r="L67" s="11"/>
      <c r="M67" s="17"/>
      <c r="N67" s="160"/>
    </row>
    <row r="68" spans="1:14" ht="33" customHeight="1" x14ac:dyDescent="0.25">
      <c r="A68" s="164"/>
      <c r="B68" s="162"/>
      <c r="C68" s="12" t="s">
        <v>13</v>
      </c>
      <c r="D68" s="11"/>
      <c r="E68" s="17"/>
      <c r="F68" s="11"/>
      <c r="G68" s="17"/>
      <c r="H68" s="11"/>
      <c r="I68" s="17"/>
      <c r="J68" s="11"/>
      <c r="K68" s="17"/>
      <c r="L68" s="11"/>
      <c r="M68" s="17"/>
      <c r="N68" s="160"/>
    </row>
    <row r="69" spans="1:14" ht="48" customHeight="1" x14ac:dyDescent="0.25">
      <c r="A69" s="164"/>
      <c r="B69" s="162"/>
      <c r="C69" s="12" t="s">
        <v>32</v>
      </c>
      <c r="D69" s="11"/>
      <c r="E69" s="17"/>
      <c r="F69" s="11"/>
      <c r="G69" s="17"/>
      <c r="H69" s="11"/>
      <c r="I69" s="17"/>
      <c r="J69" s="11"/>
      <c r="K69" s="17"/>
      <c r="L69" s="11"/>
      <c r="M69" s="17"/>
      <c r="N69" s="160"/>
    </row>
    <row r="70" spans="1:14" ht="18" customHeight="1" x14ac:dyDescent="0.25">
      <c r="A70" s="164"/>
      <c r="B70" s="162"/>
      <c r="C70" s="125" t="s">
        <v>14</v>
      </c>
      <c r="D70" s="11">
        <f>D58+D64</f>
        <v>1299.8</v>
      </c>
      <c r="E70" s="126">
        <v>1</v>
      </c>
      <c r="F70" s="11">
        <f>F58+F64</f>
        <v>451.5</v>
      </c>
      <c r="G70" s="17">
        <f>F70/D70</f>
        <v>0.3473611324819203</v>
      </c>
      <c r="H70" s="11">
        <f>H58+H64</f>
        <v>940.9</v>
      </c>
      <c r="I70" s="17">
        <f>H70/F70</f>
        <v>2.0839424141749721</v>
      </c>
      <c r="J70" s="11"/>
      <c r="K70" s="17"/>
      <c r="L70" s="11"/>
      <c r="M70" s="17"/>
      <c r="N70" s="160"/>
    </row>
    <row r="71" spans="1:14" ht="34.9" customHeight="1" x14ac:dyDescent="0.25">
      <c r="A71" s="164"/>
      <c r="B71" s="162"/>
      <c r="C71" s="40" t="s">
        <v>15</v>
      </c>
      <c r="D71" s="11"/>
      <c r="E71" s="17"/>
      <c r="F71" s="11"/>
      <c r="G71" s="17"/>
      <c r="H71" s="11"/>
      <c r="I71" s="17"/>
      <c r="J71" s="11"/>
      <c r="K71" s="17"/>
      <c r="L71" s="11"/>
      <c r="M71" s="17"/>
      <c r="N71" s="160"/>
    </row>
    <row r="72" spans="1:14" ht="15.75" x14ac:dyDescent="0.25">
      <c r="A72" s="165" t="s">
        <v>50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</row>
    <row r="73" spans="1:14" s="18" customFormat="1" ht="18" customHeight="1" x14ac:dyDescent="0.25">
      <c r="A73" s="161" t="s">
        <v>26</v>
      </c>
      <c r="B73" s="159" t="s">
        <v>51</v>
      </c>
      <c r="C73" s="20" t="s">
        <v>17</v>
      </c>
      <c r="D73" s="13">
        <f>SUM(D74:D78)</f>
        <v>180</v>
      </c>
      <c r="E73" s="61">
        <f>SUM(E74:E78)</f>
        <v>1</v>
      </c>
      <c r="F73" s="62">
        <f>F74+F75+F76+F77+F78</f>
        <v>0</v>
      </c>
      <c r="G73" s="14">
        <f>F73/D73</f>
        <v>0</v>
      </c>
      <c r="H73" s="62">
        <f>H74+H75+H76+H77+H78</f>
        <v>0</v>
      </c>
      <c r="I73" s="14">
        <f>H73/D73</f>
        <v>0</v>
      </c>
      <c r="J73" s="13"/>
      <c r="K73" s="14"/>
      <c r="L73" s="13"/>
      <c r="M73" s="14"/>
      <c r="N73" s="167" t="s">
        <v>65</v>
      </c>
    </row>
    <row r="74" spans="1:14" ht="18" customHeight="1" x14ac:dyDescent="0.25">
      <c r="A74" s="161"/>
      <c r="B74" s="159"/>
      <c r="C74" s="12" t="s">
        <v>12</v>
      </c>
      <c r="D74" s="11"/>
      <c r="E74" s="17"/>
      <c r="F74" s="11"/>
      <c r="G74" s="17"/>
      <c r="H74" s="11"/>
      <c r="I74" s="17"/>
      <c r="J74" s="11"/>
      <c r="K74" s="17"/>
      <c r="L74" s="11"/>
      <c r="M74" s="17"/>
      <c r="N74" s="167"/>
    </row>
    <row r="75" spans="1:14" ht="31.15" customHeight="1" x14ac:dyDescent="0.25">
      <c r="A75" s="161"/>
      <c r="B75" s="159"/>
      <c r="C75" s="12" t="s">
        <v>13</v>
      </c>
      <c r="D75" s="11"/>
      <c r="E75" s="17"/>
      <c r="F75" s="11"/>
      <c r="G75" s="17"/>
      <c r="H75" s="11"/>
      <c r="I75" s="17"/>
      <c r="J75" s="11"/>
      <c r="K75" s="17"/>
      <c r="L75" s="11"/>
      <c r="M75" s="17"/>
      <c r="N75" s="167"/>
    </row>
    <row r="76" spans="1:14" ht="45.75" customHeight="1" x14ac:dyDescent="0.25">
      <c r="A76" s="161"/>
      <c r="B76" s="159"/>
      <c r="C76" s="12" t="s">
        <v>32</v>
      </c>
      <c r="D76" s="11"/>
      <c r="E76" s="17"/>
      <c r="F76" s="11"/>
      <c r="G76" s="17"/>
      <c r="H76" s="11"/>
      <c r="I76" s="17"/>
      <c r="J76" s="11"/>
      <c r="K76" s="17"/>
      <c r="L76" s="11"/>
      <c r="M76" s="17"/>
      <c r="N76" s="167"/>
    </row>
    <row r="77" spans="1:14" ht="18" customHeight="1" x14ac:dyDescent="0.25">
      <c r="A77" s="161"/>
      <c r="B77" s="159"/>
      <c r="C77" s="125" t="s">
        <v>14</v>
      </c>
      <c r="D77" s="11">
        <v>180</v>
      </c>
      <c r="E77" s="126">
        <v>1</v>
      </c>
      <c r="F77" s="130">
        <f>0</f>
        <v>0</v>
      </c>
      <c r="G77" s="17">
        <f>F77/D77</f>
        <v>0</v>
      </c>
      <c r="H77" s="130">
        <f>F77+0</f>
        <v>0</v>
      </c>
      <c r="I77" s="17">
        <f>H77/D77</f>
        <v>0</v>
      </c>
      <c r="J77" s="11"/>
      <c r="K77" s="17"/>
      <c r="L77" s="11"/>
      <c r="M77" s="17"/>
      <c r="N77" s="167"/>
    </row>
    <row r="78" spans="1:14" ht="30" customHeight="1" x14ac:dyDescent="0.25">
      <c r="A78" s="161"/>
      <c r="B78" s="159"/>
      <c r="C78" s="40" t="s">
        <v>15</v>
      </c>
      <c r="D78" s="11"/>
      <c r="E78" s="17"/>
      <c r="F78" s="11"/>
      <c r="G78" s="17"/>
      <c r="H78" s="11"/>
      <c r="I78" s="17"/>
      <c r="J78" s="11"/>
      <c r="K78" s="17"/>
      <c r="L78" s="11"/>
      <c r="M78" s="17"/>
      <c r="N78" s="167"/>
    </row>
    <row r="79" spans="1:14" ht="18" customHeight="1" x14ac:dyDescent="0.25">
      <c r="A79" s="161"/>
      <c r="B79" s="162" t="s">
        <v>27</v>
      </c>
      <c r="C79" s="20" t="s">
        <v>17</v>
      </c>
      <c r="D79" s="13">
        <f>D80+D81+D82+D83+D84</f>
        <v>180</v>
      </c>
      <c r="E79" s="61">
        <f>E80+E81+E82+E83+E84</f>
        <v>1</v>
      </c>
      <c r="F79" s="62">
        <f>F80+F81+F82+F83+F84</f>
        <v>0</v>
      </c>
      <c r="G79" s="14">
        <f>F79/D79</f>
        <v>0</v>
      </c>
      <c r="H79" s="62">
        <f>H80+H81+H82+H83+H84</f>
        <v>0</v>
      </c>
      <c r="I79" s="14">
        <f>H79/D79</f>
        <v>0</v>
      </c>
      <c r="J79" s="13"/>
      <c r="K79" s="14"/>
      <c r="L79" s="13"/>
      <c r="M79" s="14"/>
      <c r="N79" s="160"/>
    </row>
    <row r="80" spans="1:14" ht="18" customHeight="1" x14ac:dyDescent="0.25">
      <c r="A80" s="161"/>
      <c r="B80" s="162"/>
      <c r="C80" s="12" t="s">
        <v>12</v>
      </c>
      <c r="D80" s="11"/>
      <c r="E80" s="17"/>
      <c r="F80" s="11"/>
      <c r="G80" s="17"/>
      <c r="H80" s="11"/>
      <c r="I80" s="17"/>
      <c r="J80" s="11"/>
      <c r="K80" s="17"/>
      <c r="L80" s="11"/>
      <c r="M80" s="17"/>
      <c r="N80" s="160"/>
    </row>
    <row r="81" spans="1:241" ht="33" customHeight="1" x14ac:dyDescent="0.25">
      <c r="A81" s="161"/>
      <c r="B81" s="162"/>
      <c r="C81" s="12" t="s">
        <v>13</v>
      </c>
      <c r="D81" s="11"/>
      <c r="E81" s="17"/>
      <c r="F81" s="11"/>
      <c r="G81" s="17"/>
      <c r="H81" s="11"/>
      <c r="I81" s="17"/>
      <c r="J81" s="11"/>
      <c r="K81" s="17"/>
      <c r="L81" s="11"/>
      <c r="M81" s="17"/>
      <c r="N81" s="160"/>
    </row>
    <row r="82" spans="1:241" ht="50.25" customHeight="1" x14ac:dyDescent="0.25">
      <c r="A82" s="161"/>
      <c r="B82" s="162"/>
      <c r="C82" s="12" t="s">
        <v>32</v>
      </c>
      <c r="D82" s="11"/>
      <c r="E82" s="17"/>
      <c r="F82" s="11"/>
      <c r="G82" s="17"/>
      <c r="H82" s="11"/>
      <c r="I82" s="17"/>
      <c r="J82" s="11"/>
      <c r="K82" s="17"/>
      <c r="L82" s="11"/>
      <c r="M82" s="17"/>
      <c r="N82" s="160"/>
    </row>
    <row r="83" spans="1:241" ht="18" customHeight="1" x14ac:dyDescent="0.25">
      <c r="A83" s="161"/>
      <c r="B83" s="162"/>
      <c r="C83" s="125" t="s">
        <v>14</v>
      </c>
      <c r="D83" s="11">
        <f>D77</f>
        <v>180</v>
      </c>
      <c r="E83" s="126">
        <v>1</v>
      </c>
      <c r="F83" s="130">
        <f>F77</f>
        <v>0</v>
      </c>
      <c r="G83" s="17">
        <f>F83/D83</f>
        <v>0</v>
      </c>
      <c r="H83" s="130">
        <f>H77</f>
        <v>0</v>
      </c>
      <c r="I83" s="17">
        <f>H83/D83</f>
        <v>0</v>
      </c>
      <c r="J83" s="11"/>
      <c r="K83" s="17"/>
      <c r="L83" s="11"/>
      <c r="M83" s="17"/>
      <c r="N83" s="160"/>
    </row>
    <row r="84" spans="1:241" ht="28.9" customHeight="1" x14ac:dyDescent="0.25">
      <c r="A84" s="161"/>
      <c r="B84" s="162"/>
      <c r="C84" s="40" t="s">
        <v>15</v>
      </c>
      <c r="D84" s="11"/>
      <c r="E84" s="17"/>
      <c r="F84" s="11"/>
      <c r="G84" s="17"/>
      <c r="H84" s="11"/>
      <c r="I84" s="17"/>
      <c r="J84" s="11"/>
      <c r="K84" s="17"/>
      <c r="L84" s="11"/>
      <c r="M84" s="17"/>
      <c r="N84" s="160"/>
    </row>
    <row r="85" spans="1:241" s="19" customFormat="1" ht="15.75" x14ac:dyDescent="0.25">
      <c r="A85" s="165" t="s">
        <v>54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</row>
    <row r="86" spans="1:241" s="18" customFormat="1" ht="18" customHeight="1" x14ac:dyDescent="0.25">
      <c r="A86" s="161" t="s">
        <v>52</v>
      </c>
      <c r="B86" s="159" t="s">
        <v>55</v>
      </c>
      <c r="C86" s="20" t="s">
        <v>17</v>
      </c>
      <c r="D86" s="13">
        <f>SUM(D87:D91)</f>
        <v>8021.1</v>
      </c>
      <c r="E86" s="61">
        <f>SUM(E87:E91)</f>
        <v>1</v>
      </c>
      <c r="F86" s="13">
        <f>SUM(F87:F91)</f>
        <v>2421.9106999999999</v>
      </c>
      <c r="G86" s="14">
        <f>F86/D86</f>
        <v>0.30194246425053917</v>
      </c>
      <c r="H86" s="13">
        <f>SUM(H87:H91)</f>
        <v>3735.1903199999997</v>
      </c>
      <c r="I86" s="14">
        <f>H86/D86</f>
        <v>0.46567058383513477</v>
      </c>
      <c r="J86" s="13"/>
      <c r="K86" s="14"/>
      <c r="L86" s="13"/>
      <c r="M86" s="14"/>
      <c r="N86" s="167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1:241" ht="22.5" customHeight="1" x14ac:dyDescent="0.25">
      <c r="A87" s="161"/>
      <c r="B87" s="159"/>
      <c r="C87" s="12" t="s">
        <v>12</v>
      </c>
      <c r="D87" s="11"/>
      <c r="E87" s="17"/>
      <c r="F87" s="11"/>
      <c r="G87" s="17"/>
      <c r="H87" s="11"/>
      <c r="I87" s="17"/>
      <c r="J87" s="11"/>
      <c r="K87" s="17"/>
      <c r="L87" s="11"/>
      <c r="M87" s="17"/>
      <c r="N87" s="167"/>
    </row>
    <row r="88" spans="1:241" ht="31.15" customHeight="1" x14ac:dyDescent="0.25">
      <c r="A88" s="161"/>
      <c r="B88" s="159"/>
      <c r="C88" s="12" t="s">
        <v>13</v>
      </c>
      <c r="D88" s="11"/>
      <c r="E88" s="17"/>
      <c r="F88" s="11"/>
      <c r="G88" s="17"/>
      <c r="H88" s="11"/>
      <c r="I88" s="17"/>
      <c r="J88" s="11"/>
      <c r="K88" s="17"/>
      <c r="L88" s="11"/>
      <c r="M88" s="17"/>
      <c r="N88" s="167"/>
    </row>
    <row r="89" spans="1:241" ht="47.25" customHeight="1" x14ac:dyDescent="0.25">
      <c r="A89" s="161"/>
      <c r="B89" s="159"/>
      <c r="C89" s="12" t="s">
        <v>32</v>
      </c>
      <c r="D89" s="11"/>
      <c r="E89" s="17"/>
      <c r="F89" s="11"/>
      <c r="G89" s="17"/>
      <c r="H89" s="11"/>
      <c r="I89" s="17"/>
      <c r="J89" s="11"/>
      <c r="K89" s="17"/>
      <c r="L89" s="11"/>
      <c r="M89" s="17"/>
      <c r="N89" s="167"/>
    </row>
    <row r="90" spans="1:241" ht="18" customHeight="1" x14ac:dyDescent="0.25">
      <c r="A90" s="161"/>
      <c r="B90" s="159"/>
      <c r="C90" s="125" t="s">
        <v>14</v>
      </c>
      <c r="D90" s="11">
        <v>8021.1</v>
      </c>
      <c r="E90" s="126">
        <v>1</v>
      </c>
      <c r="F90" s="130">
        <v>2421.9106999999999</v>
      </c>
      <c r="G90" s="17">
        <f>F90/D90</f>
        <v>0.30194246425053917</v>
      </c>
      <c r="H90" s="11">
        <f>F90+1313.27962</f>
        <v>3735.1903199999997</v>
      </c>
      <c r="I90" s="17">
        <f>H90/D90</f>
        <v>0.46567058383513477</v>
      </c>
      <c r="J90" s="11"/>
      <c r="K90" s="17"/>
      <c r="L90" s="11"/>
      <c r="M90" s="17"/>
      <c r="N90" s="167"/>
    </row>
    <row r="91" spans="1:241" ht="30" customHeight="1" x14ac:dyDescent="0.25">
      <c r="A91" s="161"/>
      <c r="B91" s="159"/>
      <c r="C91" s="40" t="s">
        <v>15</v>
      </c>
      <c r="D91" s="11"/>
      <c r="E91" s="17"/>
      <c r="F91" s="11"/>
      <c r="G91" s="17"/>
      <c r="H91" s="11"/>
      <c r="I91" s="17"/>
      <c r="J91" s="11"/>
      <c r="K91" s="17"/>
      <c r="L91" s="11"/>
      <c r="M91" s="17"/>
      <c r="N91" s="167"/>
    </row>
    <row r="92" spans="1:241" s="18" customFormat="1" ht="18" customHeight="1" x14ac:dyDescent="0.25">
      <c r="A92" s="161" t="s">
        <v>53</v>
      </c>
      <c r="B92" s="159" t="s">
        <v>56</v>
      </c>
      <c r="C92" s="20" t="s">
        <v>17</v>
      </c>
      <c r="D92" s="13">
        <f>SUM(D93:D97)</f>
        <v>3356.4</v>
      </c>
      <c r="E92" s="61">
        <f>SUM(E93:E97)</f>
        <v>1</v>
      </c>
      <c r="F92" s="13">
        <f>SUM(F93:F97)</f>
        <v>1600</v>
      </c>
      <c r="G92" s="14">
        <f>F92/D92</f>
        <v>0.4767012275056608</v>
      </c>
      <c r="H92" s="13">
        <f>SUM(H93:H97)</f>
        <v>1600</v>
      </c>
      <c r="I92" s="14">
        <f>H92/D92</f>
        <v>0.4767012275056608</v>
      </c>
      <c r="J92" s="13"/>
      <c r="K92" s="14"/>
      <c r="L92" s="13"/>
      <c r="M92" s="14"/>
      <c r="N92" s="167" t="s">
        <v>63</v>
      </c>
    </row>
    <row r="93" spans="1:241" ht="21.75" customHeight="1" x14ac:dyDescent="0.25">
      <c r="A93" s="161"/>
      <c r="B93" s="159"/>
      <c r="C93" s="12" t="s">
        <v>12</v>
      </c>
      <c r="D93" s="11"/>
      <c r="E93" s="17"/>
      <c r="F93" s="11"/>
      <c r="G93" s="17"/>
      <c r="H93" s="11"/>
      <c r="I93" s="17"/>
      <c r="J93" s="11"/>
      <c r="K93" s="17"/>
      <c r="L93" s="11"/>
      <c r="M93" s="17"/>
      <c r="N93" s="167"/>
    </row>
    <row r="94" spans="1:241" ht="31.15" customHeight="1" x14ac:dyDescent="0.25">
      <c r="A94" s="161"/>
      <c r="B94" s="159"/>
      <c r="C94" s="12" t="s">
        <v>13</v>
      </c>
      <c r="D94" s="11"/>
      <c r="E94" s="17"/>
      <c r="F94" s="11"/>
      <c r="G94" s="17"/>
      <c r="H94" s="11"/>
      <c r="I94" s="17"/>
      <c r="J94" s="11"/>
      <c r="K94" s="17"/>
      <c r="L94" s="11"/>
      <c r="M94" s="17"/>
      <c r="N94" s="167"/>
    </row>
    <row r="95" spans="1:241" ht="47.25" customHeight="1" x14ac:dyDescent="0.25">
      <c r="A95" s="161"/>
      <c r="B95" s="159"/>
      <c r="C95" s="12" t="s">
        <v>32</v>
      </c>
      <c r="D95" s="11"/>
      <c r="E95" s="17"/>
      <c r="F95" s="11"/>
      <c r="G95" s="17"/>
      <c r="H95" s="11"/>
      <c r="I95" s="17"/>
      <c r="J95" s="11"/>
      <c r="K95" s="17"/>
      <c r="L95" s="11"/>
      <c r="M95" s="17"/>
      <c r="N95" s="167"/>
    </row>
    <row r="96" spans="1:241" ht="18" customHeight="1" x14ac:dyDescent="0.25">
      <c r="A96" s="161"/>
      <c r="B96" s="159"/>
      <c r="C96" s="125" t="s">
        <v>14</v>
      </c>
      <c r="D96" s="11">
        <v>3356.4</v>
      </c>
      <c r="E96" s="126">
        <v>1</v>
      </c>
      <c r="F96" s="11">
        <v>1600</v>
      </c>
      <c r="G96" s="17">
        <f>F96/D96</f>
        <v>0.4767012275056608</v>
      </c>
      <c r="H96" s="11">
        <f>F96+0</f>
        <v>1600</v>
      </c>
      <c r="I96" s="17">
        <f>H96/D96</f>
        <v>0.4767012275056608</v>
      </c>
      <c r="J96" s="11"/>
      <c r="K96" s="17"/>
      <c r="L96" s="11"/>
      <c r="M96" s="17"/>
      <c r="N96" s="167"/>
    </row>
    <row r="97" spans="1:14" ht="30" customHeight="1" x14ac:dyDescent="0.25">
      <c r="A97" s="161"/>
      <c r="B97" s="159"/>
      <c r="C97" s="40" t="s">
        <v>15</v>
      </c>
      <c r="D97" s="11"/>
      <c r="E97" s="17"/>
      <c r="F97" s="11"/>
      <c r="G97" s="17"/>
      <c r="H97" s="11"/>
      <c r="I97" s="17"/>
      <c r="J97" s="11"/>
      <c r="K97" s="17"/>
      <c r="L97" s="11"/>
      <c r="M97" s="17"/>
      <c r="N97" s="167"/>
    </row>
    <row r="98" spans="1:14" ht="18" customHeight="1" x14ac:dyDescent="0.25">
      <c r="A98" s="164"/>
      <c r="B98" s="162" t="s">
        <v>57</v>
      </c>
      <c r="C98" s="20" t="s">
        <v>17</v>
      </c>
      <c r="D98" s="13">
        <f>SUM(D99:D103)</f>
        <v>11377.5</v>
      </c>
      <c r="E98" s="61">
        <f>SUM(E99:E103)</f>
        <v>1</v>
      </c>
      <c r="F98" s="13">
        <f>SUM(F99:F103)</f>
        <v>4021.9106999999999</v>
      </c>
      <c r="G98" s="14">
        <f>F98/D98</f>
        <v>0.35349687541199737</v>
      </c>
      <c r="H98" s="13">
        <f>SUM(H99:H103)</f>
        <v>5335.1903199999997</v>
      </c>
      <c r="I98" s="14">
        <f>H98/D98</f>
        <v>0.46892466007470884</v>
      </c>
      <c r="J98" s="13"/>
      <c r="K98" s="14"/>
      <c r="L98" s="13"/>
      <c r="M98" s="14"/>
      <c r="N98" s="160"/>
    </row>
    <row r="99" spans="1:14" ht="22.5" customHeight="1" x14ac:dyDescent="0.25">
      <c r="A99" s="164"/>
      <c r="B99" s="162"/>
      <c r="C99" s="12" t="s">
        <v>12</v>
      </c>
      <c r="D99" s="11"/>
      <c r="E99" s="17"/>
      <c r="F99" s="11"/>
      <c r="G99" s="17"/>
      <c r="H99" s="11"/>
      <c r="I99" s="17"/>
      <c r="J99" s="11"/>
      <c r="K99" s="17"/>
      <c r="L99" s="11"/>
      <c r="M99" s="17"/>
      <c r="N99" s="160"/>
    </row>
    <row r="100" spans="1:14" ht="33" customHeight="1" x14ac:dyDescent="0.25">
      <c r="A100" s="164"/>
      <c r="B100" s="162"/>
      <c r="C100" s="12" t="s">
        <v>13</v>
      </c>
      <c r="D100" s="11"/>
      <c r="E100" s="17"/>
      <c r="F100" s="11"/>
      <c r="G100" s="17"/>
      <c r="H100" s="11"/>
      <c r="I100" s="17"/>
      <c r="J100" s="11"/>
      <c r="K100" s="17"/>
      <c r="L100" s="11"/>
      <c r="M100" s="17"/>
      <c r="N100" s="160"/>
    </row>
    <row r="101" spans="1:14" ht="48" customHeight="1" x14ac:dyDescent="0.25">
      <c r="A101" s="164"/>
      <c r="B101" s="162"/>
      <c r="C101" s="12" t="s">
        <v>32</v>
      </c>
      <c r="D101" s="11"/>
      <c r="E101" s="17"/>
      <c r="F101" s="11"/>
      <c r="G101" s="17"/>
      <c r="H101" s="11"/>
      <c r="I101" s="17"/>
      <c r="J101" s="11"/>
      <c r="K101" s="17"/>
      <c r="L101" s="11"/>
      <c r="M101" s="17"/>
      <c r="N101" s="160"/>
    </row>
    <row r="102" spans="1:14" ht="18" customHeight="1" x14ac:dyDescent="0.25">
      <c r="A102" s="164"/>
      <c r="B102" s="162"/>
      <c r="C102" s="125" t="s">
        <v>14</v>
      </c>
      <c r="D102" s="11">
        <f>D90+D96</f>
        <v>11377.5</v>
      </c>
      <c r="E102" s="126">
        <v>1</v>
      </c>
      <c r="F102" s="11">
        <f>F90+F96</f>
        <v>4021.9106999999999</v>
      </c>
      <c r="G102" s="17">
        <f>F102/D102</f>
        <v>0.35349687541199737</v>
      </c>
      <c r="H102" s="11">
        <f>H90+H96</f>
        <v>5335.1903199999997</v>
      </c>
      <c r="I102" s="17">
        <f>H102/D102</f>
        <v>0.46892466007470884</v>
      </c>
      <c r="J102" s="11"/>
      <c r="K102" s="17"/>
      <c r="L102" s="11"/>
      <c r="M102" s="17"/>
      <c r="N102" s="160"/>
    </row>
    <row r="103" spans="1:14" ht="34.9" customHeight="1" x14ac:dyDescent="0.25">
      <c r="A103" s="164"/>
      <c r="B103" s="162"/>
      <c r="C103" s="40" t="s">
        <v>15</v>
      </c>
      <c r="D103" s="11"/>
      <c r="E103" s="17"/>
      <c r="F103" s="11"/>
      <c r="G103" s="17"/>
      <c r="H103" s="11"/>
      <c r="I103" s="17"/>
      <c r="J103" s="11"/>
      <c r="K103" s="17"/>
      <c r="L103" s="11"/>
      <c r="M103" s="17"/>
      <c r="N103" s="160"/>
    </row>
    <row r="104" spans="1:14" ht="22.5" customHeight="1" x14ac:dyDescent="0.25">
      <c r="A104" s="166" t="s">
        <v>28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</row>
    <row r="105" spans="1:14" ht="18" customHeight="1" x14ac:dyDescent="0.25">
      <c r="A105" s="159" t="s">
        <v>58</v>
      </c>
      <c r="B105" s="159"/>
      <c r="C105" s="20" t="s">
        <v>17</v>
      </c>
      <c r="D105" s="13">
        <f>D106+D107+D108+D109+D110</f>
        <v>7163.2</v>
      </c>
      <c r="E105" s="61">
        <f>E106+E107+E108+E109+E110</f>
        <v>1</v>
      </c>
      <c r="F105" s="13">
        <f>F106+F107+F108+F109+F110</f>
        <v>2628.5685699999999</v>
      </c>
      <c r="G105" s="14">
        <f>F105/D105</f>
        <v>0.36695451334599061</v>
      </c>
      <c r="H105" s="13">
        <f>H106+H107+H108+H109+H110</f>
        <v>3632.6106099999997</v>
      </c>
      <c r="I105" s="14">
        <f>H105/D105</f>
        <v>0.50712120421040874</v>
      </c>
      <c r="J105" s="13"/>
      <c r="K105" s="14"/>
      <c r="L105" s="13"/>
      <c r="M105" s="14"/>
      <c r="N105" s="160"/>
    </row>
    <row r="106" spans="1:14" ht="17.25" customHeight="1" x14ac:dyDescent="0.25">
      <c r="A106" s="159"/>
      <c r="B106" s="159"/>
      <c r="C106" s="12" t="s">
        <v>12</v>
      </c>
      <c r="D106" s="11"/>
      <c r="E106" s="17"/>
      <c r="F106" s="11"/>
      <c r="G106" s="17"/>
      <c r="H106" s="11"/>
      <c r="I106" s="17"/>
      <c r="J106" s="11"/>
      <c r="K106" s="17"/>
      <c r="L106" s="11"/>
      <c r="M106" s="17"/>
      <c r="N106" s="160"/>
    </row>
    <row r="107" spans="1:14" ht="31.9" customHeight="1" x14ac:dyDescent="0.25">
      <c r="A107" s="159"/>
      <c r="B107" s="159"/>
      <c r="C107" s="12" t="s">
        <v>13</v>
      </c>
      <c r="D107" s="11"/>
      <c r="E107" s="17"/>
      <c r="F107" s="11"/>
      <c r="G107" s="17"/>
      <c r="H107" s="11"/>
      <c r="I107" s="17"/>
      <c r="J107" s="11"/>
      <c r="K107" s="17"/>
      <c r="L107" s="11"/>
      <c r="M107" s="17"/>
      <c r="N107" s="160"/>
    </row>
    <row r="108" spans="1:14" ht="46.5" customHeight="1" x14ac:dyDescent="0.25">
      <c r="A108" s="159"/>
      <c r="B108" s="159"/>
      <c r="C108" s="12" t="s">
        <v>32</v>
      </c>
      <c r="D108" s="11"/>
      <c r="E108" s="17"/>
      <c r="F108" s="11"/>
      <c r="G108" s="17"/>
      <c r="H108" s="11"/>
      <c r="I108" s="17"/>
      <c r="J108" s="11"/>
      <c r="K108" s="17"/>
      <c r="L108" s="11"/>
      <c r="M108" s="17"/>
      <c r="N108" s="160"/>
    </row>
    <row r="109" spans="1:14" ht="18" customHeight="1" x14ac:dyDescent="0.25">
      <c r="A109" s="159"/>
      <c r="B109" s="159"/>
      <c r="C109" s="125" t="s">
        <v>14</v>
      </c>
      <c r="D109" s="11">
        <v>7163.2</v>
      </c>
      <c r="E109" s="126">
        <v>1</v>
      </c>
      <c r="F109" s="11">
        <v>2628.5685699999999</v>
      </c>
      <c r="G109" s="17">
        <f>F109/D109</f>
        <v>0.36695451334599061</v>
      </c>
      <c r="H109" s="11">
        <f>F109+1004.04204</f>
        <v>3632.6106099999997</v>
      </c>
      <c r="I109" s="17">
        <f>H109/D109</f>
        <v>0.50712120421040874</v>
      </c>
      <c r="J109" s="11"/>
      <c r="K109" s="17"/>
      <c r="L109" s="11"/>
      <c r="M109" s="17"/>
      <c r="N109" s="160"/>
    </row>
    <row r="110" spans="1:14" ht="31.9" customHeight="1" x14ac:dyDescent="0.25">
      <c r="A110" s="159"/>
      <c r="B110" s="159"/>
      <c r="C110" s="40" t="s">
        <v>15</v>
      </c>
      <c r="D110" s="11"/>
      <c r="E110" s="17"/>
      <c r="F110" s="11"/>
      <c r="G110" s="17"/>
      <c r="H110" s="11"/>
      <c r="I110" s="17"/>
      <c r="J110" s="11"/>
      <c r="K110" s="17"/>
      <c r="L110" s="11"/>
      <c r="M110" s="17"/>
      <c r="N110" s="160"/>
    </row>
    <row r="111" spans="1:14" ht="18" customHeight="1" x14ac:dyDescent="0.25">
      <c r="A111" s="159" t="s">
        <v>59</v>
      </c>
      <c r="B111" s="159"/>
      <c r="C111" s="21" t="s">
        <v>17</v>
      </c>
      <c r="D111" s="13">
        <f>D112+D113+D114+D115+D116</f>
        <v>5694.1</v>
      </c>
      <c r="E111" s="61">
        <f>E112+E113+E114+E115+E116</f>
        <v>1</v>
      </c>
      <c r="F111" s="13">
        <f>F112+F113+F114+F115+F116</f>
        <v>1844.84213</v>
      </c>
      <c r="G111" s="14">
        <f>F111/D111</f>
        <v>0.32399187404506419</v>
      </c>
      <c r="H111" s="13">
        <f>H112+H113+H114+H115+H116</f>
        <v>2643.4797100000001</v>
      </c>
      <c r="I111" s="14">
        <f>H111/D111</f>
        <v>0.46424890851934458</v>
      </c>
      <c r="J111" s="13"/>
      <c r="K111" s="13"/>
      <c r="L111" s="13"/>
      <c r="M111" s="13"/>
      <c r="N111" s="160"/>
    </row>
    <row r="112" spans="1:14" ht="18" customHeight="1" x14ac:dyDescent="0.25">
      <c r="A112" s="159"/>
      <c r="B112" s="159"/>
      <c r="C112" s="12" t="s">
        <v>12</v>
      </c>
      <c r="D112" s="13"/>
      <c r="E112" s="17"/>
      <c r="F112" s="11"/>
      <c r="G112" s="17"/>
      <c r="H112" s="11"/>
      <c r="I112" s="11"/>
      <c r="J112" s="11"/>
      <c r="K112" s="11"/>
      <c r="L112" s="11"/>
      <c r="M112" s="11"/>
      <c r="N112" s="160"/>
    </row>
    <row r="113" spans="1:14" ht="34.5" customHeight="1" x14ac:dyDescent="0.25">
      <c r="A113" s="159"/>
      <c r="B113" s="159"/>
      <c r="C113" s="12" t="s">
        <v>13</v>
      </c>
      <c r="D113" s="11"/>
      <c r="E113" s="17"/>
      <c r="F113" s="11"/>
      <c r="G113" s="11"/>
      <c r="H113" s="11"/>
      <c r="I113" s="11"/>
      <c r="J113" s="11"/>
      <c r="K113" s="11"/>
      <c r="L113" s="11"/>
      <c r="M113" s="11"/>
      <c r="N113" s="160"/>
    </row>
    <row r="114" spans="1:14" ht="46.5" customHeight="1" x14ac:dyDescent="0.25">
      <c r="A114" s="159"/>
      <c r="B114" s="159"/>
      <c r="C114" s="12" t="s">
        <v>32</v>
      </c>
      <c r="D114" s="11"/>
      <c r="E114" s="17"/>
      <c r="F114" s="11"/>
      <c r="G114" s="11"/>
      <c r="H114" s="11"/>
      <c r="I114" s="11"/>
      <c r="J114" s="11"/>
      <c r="K114" s="11"/>
      <c r="L114" s="11"/>
      <c r="M114" s="11"/>
      <c r="N114" s="160"/>
    </row>
    <row r="115" spans="1:14" ht="18" customHeight="1" x14ac:dyDescent="0.25">
      <c r="A115" s="159"/>
      <c r="B115" s="159"/>
      <c r="C115" s="125" t="s">
        <v>14</v>
      </c>
      <c r="D115" s="11">
        <v>5694.1</v>
      </c>
      <c r="E115" s="126">
        <v>1</v>
      </c>
      <c r="F115" s="11">
        <v>1844.84213</v>
      </c>
      <c r="G115" s="17">
        <f>F115/D115</f>
        <v>0.32399187404506419</v>
      </c>
      <c r="H115" s="11">
        <f>F115+798.63758</f>
        <v>2643.4797100000001</v>
      </c>
      <c r="I115" s="17">
        <f>H115/D115</f>
        <v>0.46424890851934458</v>
      </c>
      <c r="J115" s="11"/>
      <c r="K115" s="17"/>
      <c r="L115" s="11"/>
      <c r="M115" s="17"/>
      <c r="N115" s="160"/>
    </row>
    <row r="116" spans="1:14" ht="31.15" customHeight="1" x14ac:dyDescent="0.25">
      <c r="A116" s="159"/>
      <c r="B116" s="159"/>
      <c r="C116" s="40" t="s">
        <v>15</v>
      </c>
      <c r="D116" s="11"/>
      <c r="E116" s="17"/>
      <c r="F116" s="11"/>
      <c r="G116" s="17"/>
      <c r="H116" s="11"/>
      <c r="I116" s="17"/>
      <c r="J116" s="11"/>
      <c r="K116" s="17"/>
      <c r="L116" s="11"/>
      <c r="M116" s="17"/>
      <c r="N116" s="160"/>
    </row>
    <row r="117" spans="1:14" s="22" customFormat="1" ht="66.75" customHeight="1" x14ac:dyDescent="0.25">
      <c r="A117" s="155" t="s">
        <v>29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</row>
    <row r="118" spans="1:14" s="115" customFormat="1" ht="19.7" customHeight="1" x14ac:dyDescent="0.2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1:14" s="116" customFormat="1" ht="19.7" customHeight="1" x14ac:dyDescent="0.3">
      <c r="A119" s="152" t="s">
        <v>60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</row>
    <row r="120" spans="1:14" s="116" customFormat="1" ht="12.6" customHeight="1" x14ac:dyDescent="0.3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</row>
    <row r="121" spans="1:14" s="116" customFormat="1" ht="16.5" customHeight="1" x14ac:dyDescent="0.3">
      <c r="A121" s="23" t="s">
        <v>61</v>
      </c>
      <c r="B121" s="23"/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s="116" customFormat="1" ht="14.45" customHeight="1" x14ac:dyDescent="0.3">
      <c r="A122" s="26"/>
      <c r="B122" s="136"/>
      <c r="C122" s="28"/>
      <c r="D122" s="29"/>
      <c r="E122" s="29"/>
      <c r="F122" s="136"/>
      <c r="G122" s="136"/>
      <c r="H122" s="136"/>
      <c r="I122" s="136"/>
      <c r="J122" s="136"/>
      <c r="K122" s="136"/>
      <c r="L122" s="136"/>
      <c r="M122" s="136"/>
    </row>
    <row r="123" spans="1:14" s="116" customFormat="1" ht="18.75" x14ac:dyDescent="0.3">
      <c r="A123" s="157" t="s">
        <v>30</v>
      </c>
      <c r="B123" s="158"/>
      <c r="C123" s="28"/>
      <c r="D123" s="29"/>
      <c r="E123" s="29"/>
      <c r="F123" s="136"/>
      <c r="G123" s="136"/>
      <c r="H123" s="136"/>
      <c r="I123" s="136"/>
      <c r="J123" s="136"/>
      <c r="K123" s="136"/>
      <c r="L123" s="136"/>
      <c r="M123" s="136"/>
    </row>
    <row r="124" spans="1:14" s="116" customFormat="1" ht="9.75" customHeight="1" x14ac:dyDescent="0.3">
      <c r="A124" s="26"/>
      <c r="B124" s="136"/>
      <c r="C124" s="28"/>
      <c r="D124" s="29"/>
      <c r="E124" s="29"/>
      <c r="F124" s="136"/>
      <c r="G124" s="136"/>
      <c r="H124" s="136"/>
      <c r="I124" s="136"/>
      <c r="J124" s="136"/>
      <c r="K124" s="136"/>
      <c r="L124" s="136"/>
      <c r="M124" s="136"/>
    </row>
    <row r="125" spans="1:14" s="116" customFormat="1" ht="18.75" x14ac:dyDescent="0.3">
      <c r="A125" s="152" t="s">
        <v>62</v>
      </c>
      <c r="B125" s="152"/>
      <c r="C125" s="153"/>
      <c r="D125" s="153"/>
      <c r="E125" s="153"/>
      <c r="F125" s="153"/>
      <c r="G125" s="153"/>
      <c r="H125" s="135"/>
      <c r="I125" s="135"/>
      <c r="J125" s="135"/>
      <c r="K125" s="135"/>
      <c r="L125" s="135"/>
      <c r="M125" s="135"/>
    </row>
    <row r="126" spans="1:14" s="116" customFormat="1" ht="18.75" x14ac:dyDescent="0.25">
      <c r="A126" s="136"/>
      <c r="B126" s="136"/>
      <c r="C126" s="28"/>
      <c r="D126" s="29"/>
      <c r="E126" s="29"/>
      <c r="F126" s="136"/>
      <c r="G126" s="136"/>
      <c r="H126" s="136"/>
      <c r="I126" s="136"/>
      <c r="J126" s="136"/>
      <c r="K126" s="136"/>
      <c r="L126" s="136"/>
      <c r="M126" s="136"/>
    </row>
    <row r="127" spans="1:14" ht="18.75" x14ac:dyDescent="0.3">
      <c r="A127" s="152" t="s">
        <v>114</v>
      </c>
      <c r="B127" s="152"/>
      <c r="C127" s="153"/>
      <c r="D127" s="153"/>
      <c r="E127" s="153"/>
      <c r="F127" s="153"/>
      <c r="G127" s="153"/>
    </row>
    <row r="128" spans="1:14" ht="18.75" x14ac:dyDescent="0.3">
      <c r="A128" s="25"/>
      <c r="B128" s="136"/>
      <c r="C128" s="28"/>
      <c r="D128" s="29"/>
      <c r="E128" s="29"/>
      <c r="F128" s="136"/>
      <c r="G128" s="136"/>
      <c r="H128" s="136"/>
      <c r="I128" s="136"/>
      <c r="J128" s="136"/>
      <c r="K128" s="136"/>
      <c r="L128" s="136"/>
      <c r="M128" s="136"/>
    </row>
    <row r="129" spans="1:14" x14ac:dyDescent="0.25">
      <c r="A129" s="30"/>
    </row>
    <row r="130" spans="1:14" x14ac:dyDescent="0.25">
      <c r="A130" s="30"/>
    </row>
    <row r="131" spans="1:14" x14ac:dyDescent="0.25">
      <c r="A131" s="30"/>
    </row>
    <row r="132" spans="1:14" ht="14.25" customHeight="1" x14ac:dyDescent="0.25">
      <c r="A132" s="30"/>
    </row>
    <row r="133" spans="1:14" x14ac:dyDescent="0.25">
      <c r="A133" s="31"/>
    </row>
    <row r="134" spans="1:14" x14ac:dyDescent="0.25">
      <c r="A134" s="30"/>
    </row>
    <row r="135" spans="1:14" x14ac:dyDescent="0.25">
      <c r="A135" s="30"/>
    </row>
    <row r="136" spans="1:14" x14ac:dyDescent="0.25">
      <c r="A136" s="30"/>
    </row>
    <row r="137" spans="1:14" x14ac:dyDescent="0.25">
      <c r="A137" s="30"/>
    </row>
    <row r="138" spans="1:14" ht="12.75" customHeight="1" x14ac:dyDescent="0.25">
      <c r="A138" s="30"/>
    </row>
    <row r="139" spans="1:14" x14ac:dyDescent="0.25">
      <c r="A139" s="31"/>
    </row>
    <row r="140" spans="1:14" x14ac:dyDescent="0.25">
      <c r="A140" s="30"/>
    </row>
    <row r="141" spans="1:14" s="1" customFormat="1" x14ac:dyDescent="0.25">
      <c r="A141" s="30"/>
      <c r="C141" s="2"/>
      <c r="D141" s="3"/>
      <c r="E141" s="3"/>
      <c r="N141" s="4"/>
    </row>
    <row r="142" spans="1:14" s="1" customFormat="1" x14ac:dyDescent="0.25">
      <c r="A142" s="30"/>
      <c r="C142" s="2"/>
      <c r="D142" s="3"/>
      <c r="E142" s="3"/>
      <c r="N142" s="4"/>
    </row>
    <row r="143" spans="1:14" s="1" customFormat="1" x14ac:dyDescent="0.25">
      <c r="A143" s="30"/>
      <c r="C143" s="2"/>
      <c r="D143" s="3"/>
      <c r="E143" s="3"/>
      <c r="N143" s="4"/>
    </row>
    <row r="144" spans="1:14" s="1" customFormat="1" x14ac:dyDescent="0.25">
      <c r="A144" s="30"/>
      <c r="C144" s="2"/>
      <c r="D144" s="3"/>
      <c r="E144" s="3"/>
      <c r="N144" s="4"/>
    </row>
    <row r="150" spans="3:14" s="1" customFormat="1" ht="49.5" customHeight="1" x14ac:dyDescent="0.25">
      <c r="C150" s="2"/>
      <c r="D150" s="3"/>
      <c r="E150" s="3"/>
      <c r="N150" s="4"/>
    </row>
  </sheetData>
  <mergeCells count="64">
    <mergeCell ref="A119:M119"/>
    <mergeCell ref="A123:B123"/>
    <mergeCell ref="A125:G125"/>
    <mergeCell ref="A127:G127"/>
    <mergeCell ref="A104:N104"/>
    <mergeCell ref="A105:B110"/>
    <mergeCell ref="N105:N110"/>
    <mergeCell ref="A111:B116"/>
    <mergeCell ref="N111:N116"/>
    <mergeCell ref="A117:N117"/>
    <mergeCell ref="A92:A97"/>
    <mergeCell ref="B92:B97"/>
    <mergeCell ref="N92:N97"/>
    <mergeCell ref="A98:A103"/>
    <mergeCell ref="B98:B103"/>
    <mergeCell ref="N98:N103"/>
    <mergeCell ref="A79:A84"/>
    <mergeCell ref="B79:B84"/>
    <mergeCell ref="N79:N84"/>
    <mergeCell ref="A85:N85"/>
    <mergeCell ref="A86:A91"/>
    <mergeCell ref="B86:B91"/>
    <mergeCell ref="N86:N91"/>
    <mergeCell ref="A66:A71"/>
    <mergeCell ref="B66:B71"/>
    <mergeCell ref="N66:N71"/>
    <mergeCell ref="A72:N72"/>
    <mergeCell ref="A73:A78"/>
    <mergeCell ref="B73:B78"/>
    <mergeCell ref="N73:N78"/>
    <mergeCell ref="A54:A59"/>
    <mergeCell ref="B54:B59"/>
    <mergeCell ref="N54:N59"/>
    <mergeCell ref="A60:A65"/>
    <mergeCell ref="B60:B65"/>
    <mergeCell ref="N60:N65"/>
    <mergeCell ref="A53:N53"/>
    <mergeCell ref="H14:I14"/>
    <mergeCell ref="J14:K14"/>
    <mergeCell ref="L14:M14"/>
    <mergeCell ref="A17:B22"/>
    <mergeCell ref="N17:N22"/>
    <mergeCell ref="A23:B28"/>
    <mergeCell ref="A29:B34"/>
    <mergeCell ref="A35:B40"/>
    <mergeCell ref="N35:N46"/>
    <mergeCell ref="A41:B46"/>
    <mergeCell ref="A47:B52"/>
    <mergeCell ref="A11:N11"/>
    <mergeCell ref="A13:A15"/>
    <mergeCell ref="B13:B15"/>
    <mergeCell ref="C13:C15"/>
    <mergeCell ref="D13:E13"/>
    <mergeCell ref="F13:M13"/>
    <mergeCell ref="N13:N15"/>
    <mergeCell ref="D14:D15"/>
    <mergeCell ref="E14:E15"/>
    <mergeCell ref="F14:G14"/>
    <mergeCell ref="A9:N9"/>
    <mergeCell ref="A2:N2"/>
    <mergeCell ref="A3:N3"/>
    <mergeCell ref="A4:N4"/>
    <mergeCell ref="A6:N6"/>
    <mergeCell ref="A7:N7"/>
  </mergeCells>
  <pageMargins left="0.59055118110236227" right="0.59055118110236227" top="0.39370078740157483" bottom="0.39370078740157483" header="0" footer="0"/>
  <pageSetup paperSize="9" scale="66" fitToHeight="0" orientation="landscape" r:id="rId1"/>
  <headerFooter>
    <oddFooter>&amp;C&amp;"Times New Roman,обычный"&amp;8Страница  &amp;P из &amp;N</oddFooter>
  </headerFooter>
  <rowBreaks count="4" manualBreakCount="4">
    <brk id="34" max="13" man="1"/>
    <brk id="59" max="13" man="1"/>
    <brk id="84" max="13" man="1"/>
    <brk id="10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24"/>
  <sheetViews>
    <sheetView view="pageBreakPreview" zoomScaleNormal="71" zoomScaleSheetLayoutView="100" workbookViewId="0">
      <selection activeCell="V10" sqref="V10"/>
    </sheetView>
  </sheetViews>
  <sheetFormatPr defaultColWidth="9.140625" defaultRowHeight="15.75" x14ac:dyDescent="0.25"/>
  <cols>
    <col min="1" max="1" width="4" style="41" customWidth="1"/>
    <col min="2" max="2" width="32.5703125" style="42" customWidth="1"/>
    <col min="3" max="3" width="14.85546875" style="42" customWidth="1"/>
    <col min="4" max="4" width="16.7109375" style="42" customWidth="1"/>
    <col min="5" max="6" width="7.7109375" style="42" customWidth="1"/>
    <col min="7" max="7" width="5.5703125" style="42" customWidth="1"/>
    <col min="8" max="8" width="7.28515625" style="42" customWidth="1"/>
    <col min="9" max="9" width="6.5703125" style="42" customWidth="1"/>
    <col min="10" max="10" width="6.28515625" style="42" customWidth="1"/>
    <col min="11" max="11" width="7" style="42" customWidth="1"/>
    <col min="12" max="12" width="7.28515625" style="42" customWidth="1"/>
    <col min="13" max="13" width="5.5703125" style="42" customWidth="1"/>
    <col min="14" max="14" width="6.85546875" style="42" customWidth="1"/>
    <col min="15" max="15" width="7" style="42" customWidth="1"/>
    <col min="16" max="16" width="5.7109375" style="42" customWidth="1"/>
    <col min="17" max="17" width="15.140625" style="42" customWidth="1"/>
    <col min="18" max="16384" width="9.140625" style="42"/>
  </cols>
  <sheetData>
    <row r="2" spans="1:17" x14ac:dyDescent="0.25">
      <c r="A2" s="181" t="s">
        <v>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x14ac:dyDescent="0.25">
      <c r="A3" s="180" t="s">
        <v>39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x14ac:dyDescent="0.25">
      <c r="A4" s="178" t="s">
        <v>33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11.25" customHeight="1" x14ac:dyDescent="0.25">
      <c r="A5" s="53"/>
      <c r="B5" s="53"/>
      <c r="C5" s="53"/>
      <c r="D5" s="53"/>
      <c r="E5" s="35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5.95" customHeight="1" x14ac:dyDescent="0.25">
      <c r="A6" s="174" t="s">
        <v>116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7" x14ac:dyDescent="0.25">
      <c r="A7" s="178" t="s">
        <v>34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17" ht="12.75" customHeight="1" x14ac:dyDescent="0.25">
      <c r="A8" s="184" t="s">
        <v>2</v>
      </c>
      <c r="B8" s="183" t="s">
        <v>36</v>
      </c>
      <c r="C8" s="183" t="s">
        <v>37</v>
      </c>
      <c r="D8" s="183" t="s">
        <v>105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6" t="s">
        <v>103</v>
      </c>
    </row>
    <row r="9" spans="1:17" ht="87" customHeight="1" x14ac:dyDescent="0.25">
      <c r="A9" s="184"/>
      <c r="B9" s="183"/>
      <c r="C9" s="183"/>
      <c r="D9" s="183"/>
      <c r="E9" s="183" t="s">
        <v>42</v>
      </c>
      <c r="F9" s="188"/>
      <c r="G9" s="188"/>
      <c r="H9" s="183" t="s">
        <v>43</v>
      </c>
      <c r="I9" s="188"/>
      <c r="J9" s="188"/>
      <c r="K9" s="183" t="s">
        <v>44</v>
      </c>
      <c r="L9" s="188"/>
      <c r="M9" s="188"/>
      <c r="N9" s="183" t="s">
        <v>102</v>
      </c>
      <c r="O9" s="188"/>
      <c r="P9" s="188"/>
      <c r="Q9" s="187"/>
    </row>
    <row r="10" spans="1:17" ht="19.5" customHeight="1" x14ac:dyDescent="0.25">
      <c r="A10" s="184"/>
      <c r="B10" s="183"/>
      <c r="C10" s="183"/>
      <c r="D10" s="183"/>
      <c r="E10" s="138" t="s">
        <v>8</v>
      </c>
      <c r="F10" s="138" t="s">
        <v>9</v>
      </c>
      <c r="G10" s="138" t="s">
        <v>7</v>
      </c>
      <c r="H10" s="138" t="s">
        <v>8</v>
      </c>
      <c r="I10" s="138" t="s">
        <v>9</v>
      </c>
      <c r="J10" s="138" t="s">
        <v>7</v>
      </c>
      <c r="K10" s="138" t="s">
        <v>8</v>
      </c>
      <c r="L10" s="138" t="s">
        <v>9</v>
      </c>
      <c r="M10" s="138" t="s">
        <v>7</v>
      </c>
      <c r="N10" s="138" t="s">
        <v>8</v>
      </c>
      <c r="O10" s="138" t="s">
        <v>9</v>
      </c>
      <c r="P10" s="138" t="s">
        <v>7</v>
      </c>
      <c r="Q10" s="187"/>
    </row>
    <row r="11" spans="1:17" s="112" customFormat="1" ht="31.5" x14ac:dyDescent="0.25">
      <c r="A11" s="107">
        <v>1</v>
      </c>
      <c r="B11" s="108" t="s">
        <v>104</v>
      </c>
      <c r="C11" s="132">
        <v>60</v>
      </c>
      <c r="D11" s="110">
        <v>40</v>
      </c>
      <c r="E11" s="110">
        <v>5</v>
      </c>
      <c r="F11" s="110">
        <v>5</v>
      </c>
      <c r="G11" s="110">
        <v>100</v>
      </c>
      <c r="H11" s="110">
        <v>8</v>
      </c>
      <c r="I11" s="110">
        <v>8</v>
      </c>
      <c r="J11" s="110">
        <v>100</v>
      </c>
      <c r="K11" s="110"/>
      <c r="L11" s="110"/>
      <c r="M11" s="110"/>
      <c r="N11" s="110"/>
      <c r="O11" s="110"/>
      <c r="P11" s="110"/>
      <c r="Q11" s="139"/>
    </row>
    <row r="12" spans="1:17" s="112" customFormat="1" ht="63" x14ac:dyDescent="0.25">
      <c r="A12" s="107">
        <v>2</v>
      </c>
      <c r="B12" s="108" t="s">
        <v>106</v>
      </c>
      <c r="C12" s="132">
        <v>20</v>
      </c>
      <c r="D12" s="110">
        <v>9</v>
      </c>
      <c r="E12" s="110">
        <v>0</v>
      </c>
      <c r="F12" s="110">
        <v>0</v>
      </c>
      <c r="G12" s="110">
        <v>100</v>
      </c>
      <c r="H12" s="110">
        <v>0</v>
      </c>
      <c r="I12" s="110">
        <v>0</v>
      </c>
      <c r="J12" s="110">
        <v>100</v>
      </c>
      <c r="K12" s="110"/>
      <c r="L12" s="110"/>
      <c r="M12" s="110"/>
      <c r="N12" s="110"/>
      <c r="O12" s="110"/>
      <c r="P12" s="110"/>
      <c r="Q12" s="139"/>
    </row>
    <row r="13" spans="1:17" s="112" customFormat="1" ht="94.5" x14ac:dyDescent="0.25">
      <c r="A13" s="107">
        <v>3</v>
      </c>
      <c r="B13" s="108" t="s">
        <v>107</v>
      </c>
      <c r="C13" s="132">
        <v>9</v>
      </c>
      <c r="D13" s="110">
        <v>1</v>
      </c>
      <c r="E13" s="110">
        <v>0</v>
      </c>
      <c r="F13" s="110">
        <v>0</v>
      </c>
      <c r="G13" s="110">
        <v>100</v>
      </c>
      <c r="H13" s="110">
        <v>1</v>
      </c>
      <c r="I13" s="110">
        <v>1</v>
      </c>
      <c r="J13" s="110">
        <v>100</v>
      </c>
      <c r="K13" s="110"/>
      <c r="L13" s="110"/>
      <c r="M13" s="110"/>
      <c r="N13" s="110"/>
      <c r="O13" s="110"/>
      <c r="P13" s="110"/>
      <c r="Q13" s="139"/>
    </row>
    <row r="14" spans="1:17" s="112" customFormat="1" ht="63" x14ac:dyDescent="0.25">
      <c r="A14" s="107">
        <v>4</v>
      </c>
      <c r="B14" s="108" t="s">
        <v>108</v>
      </c>
      <c r="C14" s="132">
        <v>4</v>
      </c>
      <c r="D14" s="110">
        <v>1</v>
      </c>
      <c r="E14" s="110">
        <v>1</v>
      </c>
      <c r="F14" s="110">
        <v>1</v>
      </c>
      <c r="G14" s="110">
        <v>100</v>
      </c>
      <c r="H14" s="110">
        <v>1</v>
      </c>
      <c r="I14" s="110">
        <v>2</v>
      </c>
      <c r="J14" s="110">
        <v>200</v>
      </c>
      <c r="K14" s="110"/>
      <c r="L14" s="110"/>
      <c r="M14" s="110"/>
      <c r="N14" s="110"/>
      <c r="O14" s="110"/>
      <c r="P14" s="110"/>
      <c r="Q14" s="141" t="s">
        <v>65</v>
      </c>
    </row>
    <row r="15" spans="1:17" s="112" customFormat="1" ht="129" customHeight="1" x14ac:dyDescent="0.25">
      <c r="A15" s="107">
        <v>5</v>
      </c>
      <c r="B15" s="108" t="s">
        <v>109</v>
      </c>
      <c r="C15" s="132">
        <v>10</v>
      </c>
      <c r="D15" s="110">
        <v>10</v>
      </c>
      <c r="E15" s="110">
        <v>0</v>
      </c>
      <c r="F15" s="110">
        <v>0</v>
      </c>
      <c r="G15" s="110">
        <v>100</v>
      </c>
      <c r="H15" s="110">
        <v>0</v>
      </c>
      <c r="I15" s="110">
        <v>0</v>
      </c>
      <c r="J15" s="110">
        <v>100</v>
      </c>
      <c r="K15" s="110"/>
      <c r="L15" s="110"/>
      <c r="M15" s="110"/>
      <c r="N15" s="110"/>
      <c r="O15" s="110"/>
      <c r="P15" s="110"/>
      <c r="Q15" s="139"/>
    </row>
    <row r="16" spans="1:17" s="112" customFormat="1" ht="47.25" x14ac:dyDescent="0.25">
      <c r="A16" s="107">
        <v>6</v>
      </c>
      <c r="B16" s="108" t="s">
        <v>110</v>
      </c>
      <c r="C16" s="132">
        <v>100</v>
      </c>
      <c r="D16" s="110">
        <v>100</v>
      </c>
      <c r="E16" s="110">
        <v>100</v>
      </c>
      <c r="F16" s="110">
        <v>100</v>
      </c>
      <c r="G16" s="110">
        <v>100</v>
      </c>
      <c r="H16" s="110">
        <v>100</v>
      </c>
      <c r="I16" s="110">
        <v>100</v>
      </c>
      <c r="J16" s="110">
        <v>100</v>
      </c>
      <c r="K16" s="110"/>
      <c r="L16" s="110"/>
      <c r="M16" s="110"/>
      <c r="N16" s="110"/>
      <c r="O16" s="110"/>
      <c r="P16" s="110"/>
      <c r="Q16" s="139"/>
    </row>
    <row r="17" spans="1:44" s="112" customFormat="1" ht="110.25" x14ac:dyDescent="0.25">
      <c r="A17" s="107">
        <v>7</v>
      </c>
      <c r="B17" s="108" t="s">
        <v>111</v>
      </c>
      <c r="C17" s="132">
        <v>100</v>
      </c>
      <c r="D17" s="110">
        <v>100</v>
      </c>
      <c r="E17" s="110">
        <v>100</v>
      </c>
      <c r="F17" s="110">
        <v>100</v>
      </c>
      <c r="G17" s="110">
        <v>100</v>
      </c>
      <c r="H17" s="110">
        <v>100</v>
      </c>
      <c r="I17" s="110">
        <v>100</v>
      </c>
      <c r="J17" s="110">
        <v>100</v>
      </c>
      <c r="K17" s="110"/>
      <c r="L17" s="110"/>
      <c r="M17" s="110"/>
      <c r="N17" s="110"/>
      <c r="O17" s="110"/>
      <c r="P17" s="110"/>
      <c r="Q17" s="139"/>
    </row>
    <row r="18" spans="1:44" s="45" customForma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44" s="45" customFormat="1" x14ac:dyDescent="0.25">
      <c r="A19" s="43"/>
      <c r="B19" s="185" t="s">
        <v>112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44"/>
    </row>
    <row r="20" spans="1:44" s="45" customFormat="1" ht="14.25" customHeight="1" x14ac:dyDescent="0.25">
      <c r="A20" s="55"/>
      <c r="B20" s="57"/>
      <c r="C20" s="56"/>
      <c r="D20" s="5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44" s="45" customFormat="1" x14ac:dyDescent="0.25">
      <c r="A21" s="46"/>
      <c r="B21" s="185" t="s">
        <v>61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44"/>
    </row>
    <row r="22" spans="1:44" s="6" customFormat="1" ht="14.25" customHeight="1" x14ac:dyDescent="0.25">
      <c r="A22" s="182"/>
      <c r="B22" s="182"/>
      <c r="C22" s="182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</row>
    <row r="23" spans="1:44" s="6" customFormat="1" x14ac:dyDescent="0.25">
      <c r="A23" s="48"/>
      <c r="B23" s="49"/>
      <c r="C23" s="49"/>
      <c r="D23" s="50"/>
      <c r="E23" s="51"/>
      <c r="F23" s="51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49"/>
      <c r="AJ23" s="49"/>
      <c r="AK23" s="49"/>
      <c r="AL23" s="52"/>
      <c r="AM23" s="52"/>
      <c r="AN23" s="52"/>
    </row>
    <row r="24" spans="1:44" x14ac:dyDescent="0.25">
      <c r="A24" s="137"/>
    </row>
  </sheetData>
  <mergeCells count="18">
    <mergeCell ref="B21:Q21"/>
    <mergeCell ref="A22:C22"/>
    <mergeCell ref="Q8:Q10"/>
    <mergeCell ref="E9:G9"/>
    <mergeCell ref="H9:J9"/>
    <mergeCell ref="K9:M9"/>
    <mergeCell ref="N9:P9"/>
    <mergeCell ref="B19:Q19"/>
    <mergeCell ref="A8:A10"/>
    <mergeCell ref="B8:B10"/>
    <mergeCell ref="C8:C10"/>
    <mergeCell ref="D8:D10"/>
    <mergeCell ref="E8:P8"/>
    <mergeCell ref="A2:Q2"/>
    <mergeCell ref="A3:Q3"/>
    <mergeCell ref="A4:Q4"/>
    <mergeCell ref="A6:Q6"/>
    <mergeCell ref="A7:Q7"/>
  </mergeCells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B1" workbookViewId="0">
      <selection activeCell="P32" sqref="P32"/>
    </sheetView>
  </sheetViews>
  <sheetFormatPr defaultRowHeight="15" x14ac:dyDescent="0.25"/>
  <cols>
    <col min="1" max="1" width="9.85546875" customWidth="1"/>
    <col min="2" max="2" width="10.5703125" customWidth="1"/>
    <col min="3" max="3" width="10.28515625" customWidth="1"/>
    <col min="6" max="6" width="13.28515625" customWidth="1"/>
    <col min="7" max="7" width="12.28515625" customWidth="1"/>
    <col min="9" max="9" width="12.140625" customWidth="1"/>
    <col min="10" max="10" width="13.42578125" customWidth="1"/>
    <col min="11" max="11" width="12.5703125" customWidth="1"/>
    <col min="13" max="13" width="11.85546875" customWidth="1"/>
    <col min="14" max="14" width="12.28515625" customWidth="1"/>
    <col min="15" max="15" width="11.5703125" customWidth="1"/>
    <col min="16" max="16" width="12.7109375" customWidth="1"/>
    <col min="19" max="19" width="14" customWidth="1"/>
    <col min="20" max="20" width="13.42578125" customWidth="1"/>
    <col min="21" max="21" width="10.85546875" customWidth="1"/>
    <col min="23" max="23" width="11.85546875" customWidth="1"/>
    <col min="24" max="24" width="11.42578125" bestFit="1" customWidth="1"/>
    <col min="25" max="25" width="11.85546875" customWidth="1"/>
    <col min="26" max="26" width="15.42578125" customWidth="1"/>
  </cols>
  <sheetData>
    <row r="1" spans="1:26" x14ac:dyDescent="0.25">
      <c r="A1" s="212" t="s">
        <v>67</v>
      </c>
      <c r="B1" s="213"/>
      <c r="C1" s="214"/>
      <c r="D1" s="215" t="s">
        <v>68</v>
      </c>
      <c r="E1" s="216"/>
      <c r="F1" s="217"/>
      <c r="G1" s="218" t="s">
        <v>69</v>
      </c>
      <c r="H1" s="219"/>
      <c r="I1" s="220" t="s">
        <v>70</v>
      </c>
      <c r="J1" s="221"/>
      <c r="K1" s="63" t="s">
        <v>71</v>
      </c>
      <c r="L1" s="222" t="s">
        <v>72</v>
      </c>
      <c r="M1" s="223"/>
      <c r="N1" s="224" t="s">
        <v>73</v>
      </c>
      <c r="O1" s="225"/>
      <c r="P1" s="225"/>
      <c r="Q1" s="226"/>
      <c r="R1" s="63" t="s">
        <v>74</v>
      </c>
      <c r="S1" s="64" t="s">
        <v>75</v>
      </c>
      <c r="T1" s="193" t="s">
        <v>76</v>
      </c>
      <c r="U1" s="194"/>
      <c r="V1" s="194"/>
      <c r="W1" s="195"/>
      <c r="X1" s="65" t="s">
        <v>77</v>
      </c>
      <c r="Y1" s="63" t="s">
        <v>78</v>
      </c>
      <c r="Z1" s="66"/>
    </row>
    <row r="2" spans="1:26" ht="51" x14ac:dyDescent="0.25">
      <c r="A2" s="67" t="s">
        <v>79</v>
      </c>
      <c r="B2" s="67" t="s">
        <v>80</v>
      </c>
      <c r="C2" s="68" t="s">
        <v>81</v>
      </c>
      <c r="D2" s="69" t="s">
        <v>82</v>
      </c>
      <c r="E2" s="69" t="s">
        <v>81</v>
      </c>
      <c r="F2" s="69" t="s">
        <v>83</v>
      </c>
      <c r="G2" s="70" t="s">
        <v>84</v>
      </c>
      <c r="H2" s="70" t="s">
        <v>85</v>
      </c>
      <c r="I2" s="71" t="s">
        <v>84</v>
      </c>
      <c r="J2" s="71" t="s">
        <v>85</v>
      </c>
      <c r="K2" s="72" t="s">
        <v>86</v>
      </c>
      <c r="L2" s="73" t="s">
        <v>87</v>
      </c>
      <c r="M2" s="73" t="s">
        <v>88</v>
      </c>
      <c r="N2" s="74" t="s">
        <v>89</v>
      </c>
      <c r="O2" s="74" t="s">
        <v>90</v>
      </c>
      <c r="P2" s="74" t="s">
        <v>91</v>
      </c>
      <c r="Q2" s="74" t="s">
        <v>92</v>
      </c>
      <c r="R2" s="72" t="s">
        <v>93</v>
      </c>
      <c r="S2" s="75" t="s">
        <v>94</v>
      </c>
      <c r="T2" s="76" t="s">
        <v>89</v>
      </c>
      <c r="U2" s="76" t="s">
        <v>90</v>
      </c>
      <c r="V2" s="76" t="s">
        <v>95</v>
      </c>
      <c r="W2" s="76" t="s">
        <v>96</v>
      </c>
      <c r="X2" s="77" t="s">
        <v>97</v>
      </c>
      <c r="Y2" s="78" t="s">
        <v>98</v>
      </c>
      <c r="Z2" s="79"/>
    </row>
    <row r="3" spans="1:26" s="102" customFormat="1" x14ac:dyDescent="0.25">
      <c r="A3" s="81"/>
      <c r="B3" s="140">
        <v>800</v>
      </c>
      <c r="C3" s="81"/>
      <c r="D3" s="81"/>
      <c r="E3" s="81"/>
      <c r="F3" s="80">
        <v>800</v>
      </c>
      <c r="G3" s="81"/>
      <c r="H3" s="81"/>
      <c r="I3" s="81"/>
      <c r="J3" s="80">
        <v>22000</v>
      </c>
      <c r="K3" s="80">
        <v>232500</v>
      </c>
      <c r="L3" s="81"/>
      <c r="M3" s="81"/>
      <c r="N3" s="80">
        <v>5214.55</v>
      </c>
      <c r="O3" s="82">
        <v>35500</v>
      </c>
      <c r="P3" s="80">
        <v>9416.66</v>
      </c>
      <c r="Q3" s="81"/>
      <c r="R3" s="81"/>
      <c r="S3" s="81"/>
      <c r="T3" s="80">
        <v>4714.5</v>
      </c>
      <c r="U3" s="80">
        <v>189134</v>
      </c>
      <c r="V3" s="81"/>
      <c r="W3" s="80">
        <v>108646.53</v>
      </c>
      <c r="X3" s="81"/>
      <c r="Y3" s="81"/>
      <c r="Z3" s="83"/>
    </row>
    <row r="4" spans="1:26" s="102" customFormat="1" x14ac:dyDescent="0.25">
      <c r="A4" s="81"/>
      <c r="B4" s="140">
        <v>800</v>
      </c>
      <c r="C4" s="81"/>
      <c r="D4" s="81"/>
      <c r="E4" s="81"/>
      <c r="F4" s="81"/>
      <c r="G4" s="81"/>
      <c r="H4" s="81"/>
      <c r="I4" s="81"/>
      <c r="J4" s="81"/>
      <c r="K4" s="80">
        <v>232500</v>
      </c>
      <c r="L4" s="81"/>
      <c r="M4" s="81"/>
      <c r="N4" s="80">
        <v>59715.02</v>
      </c>
      <c r="O4" s="142">
        <v>75138</v>
      </c>
      <c r="P4" s="80">
        <v>9416.66</v>
      </c>
      <c r="Q4" s="81"/>
      <c r="R4" s="81"/>
      <c r="S4" s="81"/>
      <c r="T4" s="80">
        <v>4594.17</v>
      </c>
      <c r="U4" s="81"/>
      <c r="V4" s="81"/>
      <c r="W4" s="80">
        <v>0.27</v>
      </c>
      <c r="X4" s="81"/>
      <c r="Y4" s="81"/>
      <c r="Z4" s="83"/>
    </row>
    <row r="5" spans="1:26" s="102" customForma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0">
        <v>70576.42</v>
      </c>
      <c r="O5" s="81"/>
      <c r="P5" s="80">
        <v>9000</v>
      </c>
      <c r="Q5" s="81"/>
      <c r="R5" s="81"/>
      <c r="S5" s="81"/>
      <c r="T5" s="80">
        <v>1978.02</v>
      </c>
      <c r="U5" s="81"/>
      <c r="V5" s="81"/>
      <c r="W5" s="80">
        <v>109594.17</v>
      </c>
      <c r="X5" s="81"/>
      <c r="Y5" s="81"/>
      <c r="Z5" s="83"/>
    </row>
    <row r="6" spans="1:26" s="102" customForma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0">
        <v>13131.34</v>
      </c>
      <c r="O6" s="81"/>
      <c r="P6" s="80">
        <v>9000</v>
      </c>
      <c r="Q6" s="81"/>
      <c r="R6" s="84"/>
      <c r="S6" s="81"/>
      <c r="T6" s="80">
        <v>8140.27</v>
      </c>
      <c r="U6" s="81"/>
      <c r="V6" s="81"/>
      <c r="W6" s="81"/>
      <c r="X6" s="81"/>
      <c r="Y6" s="81"/>
      <c r="Z6" s="83"/>
    </row>
    <row r="7" spans="1:26" s="102" customForma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0">
        <v>9132.25</v>
      </c>
      <c r="O7" s="81"/>
      <c r="P7" s="80">
        <v>9416.66</v>
      </c>
      <c r="Q7" s="81"/>
      <c r="R7" s="84"/>
      <c r="S7" s="81"/>
      <c r="T7" s="80">
        <v>2329.9499999999998</v>
      </c>
      <c r="U7" s="81"/>
      <c r="V7" s="81"/>
      <c r="W7" s="81"/>
      <c r="X7" s="81"/>
      <c r="Y7" s="81"/>
      <c r="Z7" s="83"/>
    </row>
    <row r="8" spans="1:26" s="102" customForma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0">
        <v>227.78</v>
      </c>
      <c r="O8" s="81"/>
      <c r="P8" s="81"/>
      <c r="Q8" s="81"/>
      <c r="R8" s="84"/>
      <c r="S8" s="81"/>
      <c r="T8" s="80">
        <v>191723.38</v>
      </c>
      <c r="U8" s="81"/>
      <c r="V8" s="81"/>
      <c r="W8" s="81"/>
      <c r="X8" s="81"/>
      <c r="Y8" s="81"/>
      <c r="Z8" s="83"/>
    </row>
    <row r="9" spans="1:26" s="102" customForma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0">
        <v>5652.82</v>
      </c>
      <c r="O9" s="81"/>
      <c r="P9" s="81"/>
      <c r="Q9" s="81"/>
      <c r="R9" s="84"/>
      <c r="S9" s="81"/>
      <c r="T9" s="80">
        <v>6677.8</v>
      </c>
      <c r="U9" s="81"/>
      <c r="V9" s="81"/>
      <c r="W9" s="81"/>
      <c r="X9" s="81"/>
      <c r="Y9" s="81"/>
      <c r="Z9" s="83"/>
    </row>
    <row r="10" spans="1:26" s="102" customFormat="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0">
        <v>5120.04</v>
      </c>
      <c r="O10" s="81"/>
      <c r="P10" s="81"/>
      <c r="Q10" s="81"/>
      <c r="R10" s="84"/>
      <c r="S10" s="81"/>
      <c r="T10" s="80">
        <v>43756.29</v>
      </c>
      <c r="U10" s="81"/>
      <c r="V10" s="81"/>
      <c r="W10" s="81"/>
      <c r="X10" s="81"/>
      <c r="Y10" s="81"/>
      <c r="Z10" s="83"/>
    </row>
    <row r="11" spans="1:26" s="102" customFormat="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0">
        <v>29.78</v>
      </c>
      <c r="O11" s="81"/>
      <c r="P11" s="81"/>
      <c r="Q11" s="81"/>
      <c r="R11" s="84"/>
      <c r="S11" s="81"/>
      <c r="T11" s="80">
        <v>164.54</v>
      </c>
      <c r="U11" s="81"/>
      <c r="V11" s="81"/>
      <c r="W11" s="81"/>
      <c r="X11" s="81"/>
      <c r="Y11" s="81"/>
      <c r="Z11" s="83"/>
    </row>
    <row r="12" spans="1:26" s="102" customForma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0">
        <v>26.98</v>
      </c>
      <c r="O12" s="81"/>
      <c r="P12" s="81"/>
      <c r="Q12" s="81"/>
      <c r="R12" s="84"/>
      <c r="S12" s="81"/>
      <c r="T12" s="80">
        <v>5210.34</v>
      </c>
      <c r="U12" s="81"/>
      <c r="V12" s="81"/>
      <c r="W12" s="81"/>
      <c r="X12" s="81"/>
      <c r="Y12" s="81"/>
      <c r="Z12" s="83"/>
    </row>
    <row r="13" spans="1:26" s="102" customForma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0">
        <v>549.66</v>
      </c>
      <c r="O13" s="81"/>
      <c r="P13" s="81"/>
      <c r="Q13" s="81"/>
      <c r="R13" s="84"/>
      <c r="S13" s="81"/>
      <c r="T13" s="80">
        <v>2224.4899999999998</v>
      </c>
      <c r="U13" s="81"/>
      <c r="V13" s="81"/>
      <c r="W13" s="81"/>
      <c r="X13" s="81"/>
      <c r="Y13" s="81"/>
      <c r="Z13" s="83"/>
    </row>
    <row r="14" spans="1:26" s="102" customFormat="1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0">
        <v>150.55000000000001</v>
      </c>
      <c r="O14" s="81"/>
      <c r="P14" s="81"/>
      <c r="Q14" s="81"/>
      <c r="R14" s="84"/>
      <c r="S14" s="81"/>
      <c r="T14" s="80">
        <v>3225.07</v>
      </c>
      <c r="U14" s="81"/>
      <c r="V14" s="81"/>
      <c r="W14" s="81"/>
      <c r="X14" s="81"/>
      <c r="Y14" s="81"/>
      <c r="Z14" s="83"/>
    </row>
    <row r="15" spans="1:26" s="102" customForma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0">
        <v>42759.83</v>
      </c>
      <c r="O15" s="81"/>
      <c r="P15" s="81"/>
      <c r="Q15" s="81"/>
      <c r="R15" s="84"/>
      <c r="S15" s="81"/>
      <c r="T15" s="80">
        <v>689.56</v>
      </c>
      <c r="U15" s="81"/>
      <c r="V15" s="81"/>
      <c r="W15" s="81"/>
      <c r="X15" s="81"/>
      <c r="Y15" s="81"/>
      <c r="Z15" s="83"/>
    </row>
    <row r="16" spans="1:26" s="102" customForma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0">
        <v>87.61</v>
      </c>
      <c r="O16" s="81"/>
      <c r="P16" s="81"/>
      <c r="Q16" s="81"/>
      <c r="R16" s="84"/>
      <c r="S16" s="81"/>
      <c r="T16" s="80">
        <v>74.02</v>
      </c>
      <c r="U16" s="81"/>
      <c r="V16" s="81"/>
      <c r="W16" s="81"/>
      <c r="X16" s="81"/>
      <c r="Y16" s="81"/>
      <c r="Z16" s="83"/>
    </row>
    <row r="17" spans="1:26" s="102" customFormat="1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4"/>
      <c r="S17" s="81"/>
      <c r="T17" s="80">
        <v>205529.94</v>
      </c>
      <c r="U17" s="81"/>
      <c r="V17" s="81"/>
      <c r="W17" s="81"/>
      <c r="X17" s="81"/>
      <c r="Y17" s="81"/>
      <c r="Z17" s="83"/>
    </row>
    <row r="18" spans="1:26" s="102" customFormat="1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4"/>
      <c r="S18" s="81"/>
      <c r="T18" s="80">
        <v>6655.32</v>
      </c>
      <c r="U18" s="81"/>
      <c r="V18" s="81"/>
      <c r="W18" s="81"/>
      <c r="X18" s="81"/>
      <c r="Y18" s="81"/>
      <c r="Z18" s="83"/>
    </row>
    <row r="19" spans="1:26" s="102" customFormat="1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4"/>
      <c r="S19" s="81"/>
      <c r="T19" s="80">
        <v>48954.38</v>
      </c>
      <c r="U19" s="81"/>
      <c r="V19" s="81"/>
      <c r="W19" s="81"/>
      <c r="X19" s="81"/>
      <c r="Y19" s="81"/>
      <c r="Z19" s="83"/>
    </row>
    <row r="20" spans="1:26" x14ac:dyDescent="0.25">
      <c r="A20" s="85">
        <f>SUM(A3:A19)</f>
        <v>0</v>
      </c>
      <c r="B20" s="85">
        <f>SUM(B3:B19)</f>
        <v>1600</v>
      </c>
      <c r="C20" s="85">
        <f>SUM(C3:C19)</f>
        <v>0</v>
      </c>
      <c r="D20" s="86">
        <f>SUM(D3:D19)</f>
        <v>0</v>
      </c>
      <c r="E20" s="86"/>
      <c r="F20" s="86">
        <f t="shared" ref="F20:Y20" si="0">SUM(F3:F19)</f>
        <v>800</v>
      </c>
      <c r="G20" s="87">
        <f t="shared" si="0"/>
        <v>0</v>
      </c>
      <c r="H20" s="87">
        <f t="shared" si="0"/>
        <v>0</v>
      </c>
      <c r="I20" s="88">
        <f t="shared" si="0"/>
        <v>0</v>
      </c>
      <c r="J20" s="88">
        <f t="shared" si="0"/>
        <v>22000</v>
      </c>
      <c r="K20" s="89">
        <f t="shared" si="0"/>
        <v>465000</v>
      </c>
      <c r="L20" s="90">
        <f t="shared" si="0"/>
        <v>0</v>
      </c>
      <c r="M20" s="90">
        <f t="shared" si="0"/>
        <v>0</v>
      </c>
      <c r="N20" s="91">
        <f t="shared" si="0"/>
        <v>212374.63</v>
      </c>
      <c r="O20" s="91">
        <f t="shared" si="0"/>
        <v>110638</v>
      </c>
      <c r="P20" s="91">
        <f t="shared" si="0"/>
        <v>46249.979999999996</v>
      </c>
      <c r="Q20" s="91">
        <f t="shared" si="0"/>
        <v>0</v>
      </c>
      <c r="R20" s="89">
        <f t="shared" si="0"/>
        <v>0</v>
      </c>
      <c r="S20" s="92">
        <f t="shared" si="0"/>
        <v>0</v>
      </c>
      <c r="T20" s="93">
        <f t="shared" si="0"/>
        <v>536642.04</v>
      </c>
      <c r="U20" s="93">
        <f t="shared" si="0"/>
        <v>189134</v>
      </c>
      <c r="V20" s="93">
        <f t="shared" si="0"/>
        <v>0</v>
      </c>
      <c r="W20" s="93">
        <f t="shared" si="0"/>
        <v>218240.97</v>
      </c>
      <c r="X20" s="94">
        <f t="shared" si="0"/>
        <v>0</v>
      </c>
      <c r="Y20" s="89">
        <f t="shared" si="0"/>
        <v>0</v>
      </c>
      <c r="Z20" s="95">
        <f>SUM(A20:Y20)</f>
        <v>1802679.6199999999</v>
      </c>
    </row>
    <row r="21" spans="1:26" x14ac:dyDescent="0.25">
      <c r="A21" s="196">
        <f>A20+B20+C20</f>
        <v>1600</v>
      </c>
      <c r="B21" s="197"/>
      <c r="C21" s="198"/>
      <c r="D21" s="199">
        <f>D20+F20+E20</f>
        <v>800</v>
      </c>
      <c r="E21" s="200"/>
      <c r="F21" s="201"/>
      <c r="G21" s="202">
        <f>G20+H20</f>
        <v>0</v>
      </c>
      <c r="H21" s="203"/>
      <c r="I21" s="204">
        <f>I20+J20</f>
        <v>22000</v>
      </c>
      <c r="J21" s="205"/>
      <c r="K21" s="96">
        <f>K20</f>
        <v>465000</v>
      </c>
      <c r="L21" s="206">
        <f>L20+M20</f>
        <v>0</v>
      </c>
      <c r="M21" s="207"/>
      <c r="N21" s="208">
        <f>N20+O20+Q20+P20</f>
        <v>369262.61</v>
      </c>
      <c r="O21" s="208"/>
      <c r="P21" s="208"/>
      <c r="Q21" s="208"/>
      <c r="R21" s="97">
        <f>R20</f>
        <v>0</v>
      </c>
      <c r="S21" s="98">
        <f>S20</f>
        <v>0</v>
      </c>
      <c r="T21" s="209">
        <f>T20+U20+V20+W20</f>
        <v>944017.01</v>
      </c>
      <c r="U21" s="210"/>
      <c r="V21" s="210"/>
      <c r="W21" s="211"/>
      <c r="X21" s="99">
        <f>X20</f>
        <v>0</v>
      </c>
      <c r="Y21" s="100">
        <f>Y20</f>
        <v>0</v>
      </c>
      <c r="Z21" s="95">
        <f>A21+D21+G21+I21+K21+L21+N21+R21+S21+T21+X21+Y21</f>
        <v>1802679.62</v>
      </c>
    </row>
    <row r="22" spans="1:26" x14ac:dyDescent="0.25">
      <c r="A22" s="189">
        <f>A21+D21+G21+I21</f>
        <v>24400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01">
        <f>K21</f>
        <v>465000</v>
      </c>
      <c r="L22" s="189">
        <f>L21</f>
        <v>0</v>
      </c>
      <c r="M22" s="191"/>
      <c r="N22" s="189">
        <f>N21+R21+S21+T21</f>
        <v>1313279.6200000001</v>
      </c>
      <c r="O22" s="192"/>
      <c r="P22" s="192"/>
      <c r="Q22" s="192"/>
      <c r="R22" s="192"/>
      <c r="S22" s="192"/>
      <c r="T22" s="192"/>
      <c r="U22" s="192"/>
      <c r="V22" s="192"/>
      <c r="W22" s="191"/>
      <c r="X22" s="101">
        <f>X21</f>
        <v>0</v>
      </c>
      <c r="Y22" s="101">
        <f>Y21</f>
        <v>0</v>
      </c>
      <c r="Z22" s="95">
        <f>A22+K22+L22+N22+X22+Y22</f>
        <v>1802679.62</v>
      </c>
    </row>
    <row r="23" spans="1:26" x14ac:dyDescent="0.25">
      <c r="Y23" s="102"/>
      <c r="Z23" s="103">
        <f>Z20-Y20</f>
        <v>1802679.6199999999</v>
      </c>
    </row>
    <row r="24" spans="1:26" x14ac:dyDescent="0.25">
      <c r="C24" s="104" t="s">
        <v>99</v>
      </c>
      <c r="D24" s="103">
        <f>H20+J20</f>
        <v>22000</v>
      </c>
      <c r="E24" s="103"/>
      <c r="G24" s="103">
        <f>N21+R21</f>
        <v>369262.61</v>
      </c>
      <c r="I24" s="103">
        <f>U20+W20</f>
        <v>407374.97</v>
      </c>
      <c r="R24" s="104" t="s">
        <v>99</v>
      </c>
      <c r="S24" s="103">
        <f>D24+G24+I24</f>
        <v>798637.58</v>
      </c>
      <c r="T24" s="105"/>
      <c r="U24" s="104"/>
      <c r="V24" s="103"/>
      <c r="Y24" s="102"/>
      <c r="Z24" s="103"/>
    </row>
    <row r="25" spans="1:26" x14ac:dyDescent="0.25">
      <c r="Y25" s="102"/>
    </row>
    <row r="26" spans="1:26" x14ac:dyDescent="0.25">
      <c r="C26" s="104" t="s">
        <v>100</v>
      </c>
      <c r="D26" s="103">
        <f>A21+D21+G20+I20</f>
        <v>2400</v>
      </c>
      <c r="E26" s="103"/>
      <c r="G26" s="103">
        <f>K21</f>
        <v>465000</v>
      </c>
      <c r="I26" s="103">
        <f>L21</f>
        <v>0</v>
      </c>
      <c r="K26" s="103">
        <f>S21</f>
        <v>0</v>
      </c>
      <c r="M26" s="103">
        <f>T20+V20</f>
        <v>536642.04</v>
      </c>
      <c r="O26" s="103">
        <f>X21</f>
        <v>0</v>
      </c>
      <c r="P26" s="103">
        <f>Y21</f>
        <v>0</v>
      </c>
      <c r="R26" s="104" t="s">
        <v>100</v>
      </c>
      <c r="S26" s="103">
        <f>D26+G26+I26+K26+M26+O26+P26</f>
        <v>1004042.04</v>
      </c>
      <c r="T26" s="103">
        <f>S26-Y21</f>
        <v>1004042.04</v>
      </c>
      <c r="U26" s="105"/>
      <c r="V26" s="103"/>
      <c r="Y26" s="102"/>
    </row>
    <row r="27" spans="1:26" x14ac:dyDescent="0.25">
      <c r="Y27" s="102"/>
    </row>
    <row r="28" spans="1:26" x14ac:dyDescent="0.25">
      <c r="C28" t="s">
        <v>101</v>
      </c>
      <c r="D28" s="103">
        <f>D24+D26</f>
        <v>24400</v>
      </c>
      <c r="E28" s="103"/>
      <c r="R28" t="s">
        <v>11</v>
      </c>
      <c r="S28" s="103">
        <f>S24+S26</f>
        <v>1802679.62</v>
      </c>
      <c r="T28" s="103">
        <f>S24+T26</f>
        <v>1802679.62</v>
      </c>
      <c r="V28" s="103"/>
      <c r="Y28" s="102"/>
    </row>
    <row r="29" spans="1:26" x14ac:dyDescent="0.25">
      <c r="Y29" s="102"/>
    </row>
    <row r="30" spans="1:26" x14ac:dyDescent="0.25">
      <c r="Y30" s="102"/>
    </row>
    <row r="31" spans="1:26" x14ac:dyDescent="0.25">
      <c r="Y31" s="102"/>
    </row>
    <row r="32" spans="1:26" x14ac:dyDescent="0.25">
      <c r="Y32" s="102"/>
    </row>
    <row r="33" spans="7:25" x14ac:dyDescent="0.25">
      <c r="G33" s="103">
        <v>4593346.76</v>
      </c>
      <c r="J33" s="103">
        <v>6534545.3300000001</v>
      </c>
      <c r="S33" s="102"/>
      <c r="Y33" s="102"/>
    </row>
    <row r="34" spans="7:25" x14ac:dyDescent="0.25">
      <c r="Y34" s="102"/>
    </row>
    <row r="35" spans="7:25" x14ac:dyDescent="0.25">
      <c r="G35" s="103">
        <f>G33+Z20</f>
        <v>6396026.3799999999</v>
      </c>
      <c r="Y35" s="102"/>
    </row>
    <row r="36" spans="7:25" x14ac:dyDescent="0.25">
      <c r="Y36" s="102"/>
    </row>
    <row r="37" spans="7:25" x14ac:dyDescent="0.25">
      <c r="G37" s="103">
        <f>G35-J33</f>
        <v>-138518.95000000019</v>
      </c>
      <c r="Y37" s="102"/>
    </row>
    <row r="38" spans="7:25" x14ac:dyDescent="0.25">
      <c r="Y38" s="102"/>
    </row>
    <row r="39" spans="7:25" x14ac:dyDescent="0.25">
      <c r="G39" s="103">
        <f>G37-N36</f>
        <v>-138518.95000000019</v>
      </c>
      <c r="Y39" s="102"/>
    </row>
    <row r="40" spans="7:25" x14ac:dyDescent="0.25">
      <c r="Y40" s="102"/>
    </row>
  </sheetData>
  <mergeCells count="17">
    <mergeCell ref="G1:H1"/>
    <mergeCell ref="I1:J1"/>
    <mergeCell ref="L1:M1"/>
    <mergeCell ref="N1:Q1"/>
    <mergeCell ref="A22:J22"/>
    <mergeCell ref="L22:M22"/>
    <mergeCell ref="N22:W22"/>
    <mergeCell ref="T1:W1"/>
    <mergeCell ref="A21:C21"/>
    <mergeCell ref="D21:F21"/>
    <mergeCell ref="G21:H21"/>
    <mergeCell ref="I21:J21"/>
    <mergeCell ref="L21:M21"/>
    <mergeCell ref="N21:Q21"/>
    <mergeCell ref="T21:W21"/>
    <mergeCell ref="A1:C1"/>
    <mergeCell ref="D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0"/>
  <sheetViews>
    <sheetView tabSelected="1" view="pageBreakPreview" topLeftCell="A106" zoomScaleNormal="100" zoomScaleSheetLayoutView="100" workbookViewId="0">
      <selection activeCell="P49" sqref="P49"/>
    </sheetView>
  </sheetViews>
  <sheetFormatPr defaultColWidth="9.140625" defaultRowHeight="12.75" x14ac:dyDescent="0.2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3.5703125" style="1" customWidth="1"/>
    <col min="7" max="7" width="9.570312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9.85546875" style="1" customWidth="1"/>
    <col min="12" max="12" width="13" style="1" customWidth="1"/>
    <col min="13" max="13" width="9.42578125" style="1" customWidth="1"/>
    <col min="14" max="14" width="26.140625" style="4" customWidth="1"/>
    <col min="15" max="16384" width="9.140625" style="4"/>
  </cols>
  <sheetData>
    <row r="1" spans="1:14" ht="18.75" x14ac:dyDescent="0.25">
      <c r="N1" s="5" t="s">
        <v>0</v>
      </c>
    </row>
    <row r="2" spans="1:14" s="6" customFormat="1" ht="24" customHeight="1" x14ac:dyDescent="0.25">
      <c r="A2" s="169" t="s">
        <v>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7" customFormat="1" ht="17.25" customHeight="1" x14ac:dyDescent="0.25">
      <c r="A3" s="172" t="s">
        <v>39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s="7" customFormat="1" ht="17.25" customHeight="1" x14ac:dyDescent="0.25">
      <c r="A4" s="178" t="s">
        <v>33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s="7" customFormat="1" ht="17.25" customHeight="1" x14ac:dyDescent="0.25">
      <c r="F5" s="35"/>
    </row>
    <row r="6" spans="1:14" s="8" customFormat="1" ht="19.5" customHeight="1" x14ac:dyDescent="0.25">
      <c r="A6" s="174" t="s">
        <v>119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s="8" customFormat="1" ht="13.5" customHeight="1" x14ac:dyDescent="0.25">
      <c r="A7" s="178" t="s">
        <v>34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s="8" customFormat="1" ht="13.5" customHeight="1" x14ac:dyDescent="0.25">
      <c r="A8" s="33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/>
      <c r="N8" s="32"/>
    </row>
    <row r="9" spans="1:14" s="117" customFormat="1" ht="33" customHeight="1" x14ac:dyDescent="0.25">
      <c r="A9" s="176" t="s">
        <v>120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4" s="8" customFormat="1" ht="13.5" customHeight="1" x14ac:dyDescent="0.25">
      <c r="A10" s="36"/>
      <c r="B10" s="38"/>
      <c r="C10" s="38"/>
      <c r="D10" s="38"/>
      <c r="E10" s="38"/>
      <c r="F10" s="39"/>
      <c r="G10" s="38"/>
      <c r="H10" s="38"/>
      <c r="I10" s="38"/>
      <c r="J10" s="38"/>
      <c r="K10" s="38"/>
      <c r="L10" s="38"/>
      <c r="M10" s="38"/>
      <c r="N10" s="32"/>
    </row>
    <row r="11" spans="1:14" s="6" customFormat="1" ht="19.5" customHeight="1" x14ac:dyDescent="0.25">
      <c r="A11" s="176" t="s">
        <v>113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 x14ac:dyDescent="0.25">
      <c r="A12" s="36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37" t="s">
        <v>1</v>
      </c>
    </row>
    <row r="13" spans="1:14" ht="15" customHeight="1" x14ac:dyDescent="0.25">
      <c r="A13" s="164" t="s">
        <v>2</v>
      </c>
      <c r="B13" s="164" t="s">
        <v>3</v>
      </c>
      <c r="C13" s="164" t="s">
        <v>4</v>
      </c>
      <c r="D13" s="164" t="s">
        <v>5</v>
      </c>
      <c r="E13" s="164"/>
      <c r="F13" s="163" t="s">
        <v>35</v>
      </c>
      <c r="G13" s="163"/>
      <c r="H13" s="163"/>
      <c r="I13" s="163"/>
      <c r="J13" s="163"/>
      <c r="K13" s="163"/>
      <c r="L13" s="163"/>
      <c r="M13" s="163"/>
      <c r="N13" s="170" t="s">
        <v>6</v>
      </c>
    </row>
    <row r="14" spans="1:14" ht="28.5" customHeight="1" x14ac:dyDescent="0.25">
      <c r="A14" s="164"/>
      <c r="B14" s="164"/>
      <c r="C14" s="164"/>
      <c r="D14" s="164" t="s">
        <v>41</v>
      </c>
      <c r="E14" s="171" t="s">
        <v>7</v>
      </c>
      <c r="F14" s="163" t="s">
        <v>42</v>
      </c>
      <c r="G14" s="163"/>
      <c r="H14" s="163" t="s">
        <v>43</v>
      </c>
      <c r="I14" s="163"/>
      <c r="J14" s="163" t="s">
        <v>44</v>
      </c>
      <c r="K14" s="163"/>
      <c r="L14" s="163" t="s">
        <v>45</v>
      </c>
      <c r="M14" s="163"/>
      <c r="N14" s="170"/>
    </row>
    <row r="15" spans="1:14" ht="40.9" customHeight="1" x14ac:dyDescent="0.25">
      <c r="A15" s="164"/>
      <c r="B15" s="164"/>
      <c r="C15" s="164"/>
      <c r="D15" s="164"/>
      <c r="E15" s="171"/>
      <c r="F15" s="145" t="s">
        <v>9</v>
      </c>
      <c r="G15" s="120" t="s">
        <v>7</v>
      </c>
      <c r="H15" s="145" t="s">
        <v>9</v>
      </c>
      <c r="I15" s="120" t="s">
        <v>7</v>
      </c>
      <c r="J15" s="145" t="s">
        <v>9</v>
      </c>
      <c r="K15" s="120" t="s">
        <v>7</v>
      </c>
      <c r="L15" s="145" t="s">
        <v>9</v>
      </c>
      <c r="M15" s="120" t="s">
        <v>7</v>
      </c>
      <c r="N15" s="170"/>
    </row>
    <row r="16" spans="1:14" s="10" customFormat="1" ht="15.75" x14ac:dyDescent="0.25">
      <c r="A16" s="121">
        <v>1</v>
      </c>
      <c r="B16" s="121">
        <v>2</v>
      </c>
      <c r="C16" s="121">
        <v>4</v>
      </c>
      <c r="D16" s="121">
        <v>5</v>
      </c>
      <c r="E16" s="122">
        <v>7</v>
      </c>
      <c r="F16" s="121">
        <v>9</v>
      </c>
      <c r="G16" s="122">
        <v>10</v>
      </c>
      <c r="H16" s="121">
        <v>12</v>
      </c>
      <c r="I16" s="122">
        <v>13</v>
      </c>
      <c r="J16" s="121">
        <v>15</v>
      </c>
      <c r="K16" s="122">
        <v>16</v>
      </c>
      <c r="L16" s="121">
        <v>18</v>
      </c>
      <c r="M16" s="122">
        <v>19</v>
      </c>
      <c r="N16" s="123">
        <v>44</v>
      </c>
    </row>
    <row r="17" spans="1:14" ht="19.5" customHeight="1" x14ac:dyDescent="0.25">
      <c r="A17" s="179" t="s">
        <v>10</v>
      </c>
      <c r="B17" s="179"/>
      <c r="C17" s="146" t="s">
        <v>11</v>
      </c>
      <c r="D17" s="13">
        <f>SUM(D18:D22)</f>
        <v>12324.3</v>
      </c>
      <c r="E17" s="61">
        <f>SUM(E18:E22)</f>
        <v>1</v>
      </c>
      <c r="F17" s="13">
        <f>SUM(F18:F22)</f>
        <v>4473.4107000000004</v>
      </c>
      <c r="G17" s="14">
        <f>F17/D17</f>
        <v>0.36297483021348076</v>
      </c>
      <c r="H17" s="13">
        <f>SUM(H18:H22)</f>
        <v>6276.0903199999993</v>
      </c>
      <c r="I17" s="14">
        <f>H17/D17</f>
        <v>0.5092451757909171</v>
      </c>
      <c r="J17" s="13">
        <f>SUM(J18:J22)</f>
        <v>8718.1665499999999</v>
      </c>
      <c r="K17" s="14">
        <f>J17/D17</f>
        <v>0.70739648905008812</v>
      </c>
      <c r="L17" s="13"/>
      <c r="M17" s="14"/>
      <c r="N17" s="154"/>
    </row>
    <row r="18" spans="1:14" ht="18" customHeight="1" x14ac:dyDescent="0.25">
      <c r="A18" s="179"/>
      <c r="B18" s="179"/>
      <c r="C18" s="12" t="s">
        <v>12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0"/>
    </row>
    <row r="19" spans="1:14" ht="33.6" customHeight="1" x14ac:dyDescent="0.25">
      <c r="A19" s="179"/>
      <c r="B19" s="179"/>
      <c r="C19" s="12" t="s">
        <v>13</v>
      </c>
      <c r="D19" s="11"/>
      <c r="E19" s="17"/>
      <c r="F19" s="11"/>
      <c r="G19" s="17"/>
      <c r="H19" s="11"/>
      <c r="I19" s="17"/>
      <c r="J19" s="11"/>
      <c r="K19" s="17"/>
      <c r="L19" s="11"/>
      <c r="M19" s="17"/>
      <c r="N19" s="160"/>
    </row>
    <row r="20" spans="1:14" ht="46.5" customHeight="1" x14ac:dyDescent="0.25">
      <c r="A20" s="179"/>
      <c r="B20" s="179"/>
      <c r="C20" s="12" t="s">
        <v>32</v>
      </c>
      <c r="D20" s="11"/>
      <c r="E20" s="17"/>
      <c r="F20" s="11"/>
      <c r="G20" s="17"/>
      <c r="H20" s="11"/>
      <c r="I20" s="17"/>
      <c r="J20" s="11"/>
      <c r="K20" s="17"/>
      <c r="L20" s="11"/>
      <c r="M20" s="17"/>
      <c r="N20" s="160"/>
    </row>
    <row r="21" spans="1:14" ht="18" customHeight="1" x14ac:dyDescent="0.25">
      <c r="A21" s="179"/>
      <c r="B21" s="179"/>
      <c r="C21" s="125" t="s">
        <v>14</v>
      </c>
      <c r="D21" s="11">
        <f>D33</f>
        <v>12324.3</v>
      </c>
      <c r="E21" s="126">
        <f>E33</f>
        <v>1</v>
      </c>
      <c r="F21" s="11">
        <f>F33</f>
        <v>4473.4107000000004</v>
      </c>
      <c r="G21" s="17">
        <f>F21/D21</f>
        <v>0.36297483021348076</v>
      </c>
      <c r="H21" s="11">
        <f>H33</f>
        <v>6276.0903199999993</v>
      </c>
      <c r="I21" s="17">
        <f>H21/D21</f>
        <v>0.5092451757909171</v>
      </c>
      <c r="J21" s="11">
        <f>J33</f>
        <v>8718.1665499999999</v>
      </c>
      <c r="K21" s="17">
        <f>J21/D21</f>
        <v>0.70739648905008812</v>
      </c>
      <c r="L21" s="11"/>
      <c r="M21" s="17"/>
      <c r="N21" s="160"/>
    </row>
    <row r="22" spans="1:14" ht="30.75" customHeight="1" x14ac:dyDescent="0.25">
      <c r="A22" s="179"/>
      <c r="B22" s="179"/>
      <c r="C22" s="40" t="s">
        <v>15</v>
      </c>
      <c r="D22" s="11"/>
      <c r="E22" s="17"/>
      <c r="F22" s="11"/>
      <c r="G22" s="17"/>
      <c r="H22" s="11"/>
      <c r="I22" s="17"/>
      <c r="J22" s="11"/>
      <c r="K22" s="17"/>
      <c r="L22" s="11"/>
      <c r="M22" s="17"/>
      <c r="N22" s="160"/>
    </row>
    <row r="23" spans="1:14" ht="18" customHeight="1" x14ac:dyDescent="0.25">
      <c r="A23" s="154" t="s">
        <v>16</v>
      </c>
      <c r="B23" s="154"/>
      <c r="C23" s="21" t="s">
        <v>17</v>
      </c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43"/>
    </row>
    <row r="24" spans="1:14" ht="18" customHeight="1" x14ac:dyDescent="0.25">
      <c r="A24" s="154"/>
      <c r="B24" s="154"/>
      <c r="C24" s="15" t="s">
        <v>12</v>
      </c>
      <c r="D24" s="128"/>
      <c r="E24" s="11"/>
      <c r="F24" s="11"/>
      <c r="G24" s="11"/>
      <c r="H24" s="11"/>
      <c r="I24" s="11"/>
      <c r="J24" s="11"/>
      <c r="K24" s="11"/>
      <c r="L24" s="11"/>
      <c r="M24" s="11"/>
      <c r="N24" s="143"/>
    </row>
    <row r="25" spans="1:14" ht="30.75" customHeight="1" x14ac:dyDescent="0.25">
      <c r="A25" s="154"/>
      <c r="B25" s="154"/>
      <c r="C25" s="15" t="s">
        <v>13</v>
      </c>
      <c r="D25" s="11"/>
      <c r="E25" s="17"/>
      <c r="F25" s="11"/>
      <c r="G25" s="17"/>
      <c r="H25" s="11"/>
      <c r="I25" s="17"/>
      <c r="J25" s="11"/>
      <c r="K25" s="17"/>
      <c r="L25" s="11"/>
      <c r="M25" s="17"/>
      <c r="N25" s="143"/>
    </row>
    <row r="26" spans="1:14" ht="48" customHeight="1" x14ac:dyDescent="0.25">
      <c r="A26" s="154"/>
      <c r="B26" s="154"/>
      <c r="C26" s="12" t="s">
        <v>32</v>
      </c>
      <c r="D26" s="11"/>
      <c r="E26" s="17"/>
      <c r="F26" s="11"/>
      <c r="G26" s="17"/>
      <c r="H26" s="11"/>
      <c r="I26" s="17"/>
      <c r="J26" s="11"/>
      <c r="K26" s="17"/>
      <c r="L26" s="11"/>
      <c r="M26" s="17"/>
      <c r="N26" s="143"/>
    </row>
    <row r="27" spans="1:14" ht="18" customHeight="1" x14ac:dyDescent="0.25">
      <c r="A27" s="154"/>
      <c r="B27" s="154"/>
      <c r="C27" s="16" t="s">
        <v>14</v>
      </c>
      <c r="D27" s="11"/>
      <c r="E27" s="17"/>
      <c r="F27" s="11"/>
      <c r="G27" s="17"/>
      <c r="H27" s="11"/>
      <c r="I27" s="17"/>
      <c r="J27" s="11"/>
      <c r="K27" s="17"/>
      <c r="L27" s="11"/>
      <c r="M27" s="17"/>
      <c r="N27" s="143"/>
    </row>
    <row r="28" spans="1:14" ht="30.75" customHeight="1" x14ac:dyDescent="0.25">
      <c r="A28" s="154"/>
      <c r="B28" s="154"/>
      <c r="C28" s="60" t="s">
        <v>15</v>
      </c>
      <c r="D28" s="11"/>
      <c r="E28" s="17"/>
      <c r="F28" s="11"/>
      <c r="G28" s="17"/>
      <c r="H28" s="11"/>
      <c r="I28" s="17"/>
      <c r="J28" s="11"/>
      <c r="K28" s="17"/>
      <c r="L28" s="11"/>
      <c r="M28" s="17"/>
      <c r="N28" s="143"/>
    </row>
    <row r="29" spans="1:14" ht="18" customHeight="1" x14ac:dyDescent="0.25">
      <c r="A29" s="154" t="s">
        <v>18</v>
      </c>
      <c r="B29" s="154"/>
      <c r="C29" s="21" t="s">
        <v>17</v>
      </c>
      <c r="D29" s="13">
        <f>D30+D31+D32+D33+D34</f>
        <v>12324.3</v>
      </c>
      <c r="E29" s="61">
        <f>E30+E31+E32+E33+E34</f>
        <v>1</v>
      </c>
      <c r="F29" s="13">
        <f>F30+F31+F32+F33+F34</f>
        <v>4473.4107000000004</v>
      </c>
      <c r="G29" s="14">
        <f>F29/D29</f>
        <v>0.36297483021348076</v>
      </c>
      <c r="H29" s="13">
        <f>H30+H31+H32+H33+H34</f>
        <v>6276.0903199999993</v>
      </c>
      <c r="I29" s="14">
        <f>H29/D29</f>
        <v>0.5092451757909171</v>
      </c>
      <c r="J29" s="13">
        <f>J30+J31+J32+J33+J34</f>
        <v>8718.1665499999999</v>
      </c>
      <c r="K29" s="14">
        <f>J29/D29</f>
        <v>0.70739648905008812</v>
      </c>
      <c r="L29" s="13"/>
      <c r="M29" s="14"/>
      <c r="N29" s="143"/>
    </row>
    <row r="30" spans="1:14" ht="18" customHeight="1" x14ac:dyDescent="0.25">
      <c r="A30" s="154"/>
      <c r="B30" s="154"/>
      <c r="C30" s="15" t="s">
        <v>12</v>
      </c>
      <c r="D30" s="128"/>
      <c r="E30" s="11"/>
      <c r="F30" s="11"/>
      <c r="G30" s="11"/>
      <c r="H30" s="11"/>
      <c r="I30" s="11"/>
      <c r="J30" s="11"/>
      <c r="K30" s="11"/>
      <c r="L30" s="11"/>
      <c r="M30" s="11"/>
      <c r="N30" s="143"/>
    </row>
    <row r="31" spans="1:14" ht="30.75" customHeight="1" x14ac:dyDescent="0.25">
      <c r="A31" s="154"/>
      <c r="B31" s="154"/>
      <c r="C31" s="15" t="s">
        <v>13</v>
      </c>
      <c r="D31" s="11"/>
      <c r="E31" s="17"/>
      <c r="F31" s="11"/>
      <c r="G31" s="17"/>
      <c r="H31" s="11"/>
      <c r="I31" s="17"/>
      <c r="J31" s="11"/>
      <c r="K31" s="17"/>
      <c r="L31" s="11"/>
      <c r="M31" s="17"/>
      <c r="N31" s="143"/>
    </row>
    <row r="32" spans="1:14" ht="48.75" customHeight="1" x14ac:dyDescent="0.25">
      <c r="A32" s="154"/>
      <c r="B32" s="154"/>
      <c r="C32" s="12" t="s">
        <v>32</v>
      </c>
      <c r="D32" s="11"/>
      <c r="E32" s="17"/>
      <c r="F32" s="11"/>
      <c r="G32" s="17"/>
      <c r="H32" s="11"/>
      <c r="I32" s="17"/>
      <c r="J32" s="11"/>
      <c r="K32" s="17"/>
      <c r="L32" s="11"/>
      <c r="M32" s="17"/>
      <c r="N32" s="143"/>
    </row>
    <row r="33" spans="1:14" ht="18" customHeight="1" x14ac:dyDescent="0.25">
      <c r="A33" s="154"/>
      <c r="B33" s="154"/>
      <c r="C33" s="16" t="s">
        <v>14</v>
      </c>
      <c r="D33" s="11">
        <v>12324.3</v>
      </c>
      <c r="E33" s="126">
        <v>1</v>
      </c>
      <c r="F33" s="11">
        <f>F45</f>
        <v>4473.4107000000004</v>
      </c>
      <c r="G33" s="17">
        <f>G45</f>
        <v>0.36297483021348076</v>
      </c>
      <c r="H33" s="11">
        <f>H45</f>
        <v>6276.0903199999993</v>
      </c>
      <c r="I33" s="17">
        <f>I45</f>
        <v>0.5092451757909171</v>
      </c>
      <c r="J33" s="11">
        <f>J45</f>
        <v>8718.1665499999999</v>
      </c>
      <c r="K33" s="17">
        <f>K45</f>
        <v>0.70739648905008812</v>
      </c>
      <c r="L33" s="11"/>
      <c r="M33" s="17"/>
      <c r="N33" s="143"/>
    </row>
    <row r="34" spans="1:14" ht="30.75" customHeight="1" x14ac:dyDescent="0.25">
      <c r="A34" s="154"/>
      <c r="B34" s="154"/>
      <c r="C34" s="60" t="s">
        <v>15</v>
      </c>
      <c r="D34" s="11"/>
      <c r="E34" s="17"/>
      <c r="F34" s="11"/>
      <c r="G34" s="17"/>
      <c r="H34" s="11"/>
      <c r="I34" s="17"/>
      <c r="J34" s="11"/>
      <c r="K34" s="17"/>
      <c r="L34" s="11"/>
      <c r="M34" s="17"/>
      <c r="N34" s="143"/>
    </row>
    <row r="35" spans="1:14" ht="18" customHeight="1" x14ac:dyDescent="0.25">
      <c r="A35" s="154" t="s">
        <v>19</v>
      </c>
      <c r="B35" s="154"/>
      <c r="C35" s="21" t="s">
        <v>17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60"/>
    </row>
    <row r="36" spans="1:14" ht="18" customHeight="1" x14ac:dyDescent="0.25">
      <c r="A36" s="154"/>
      <c r="B36" s="154"/>
      <c r="C36" s="15" t="s">
        <v>12</v>
      </c>
      <c r="D36" s="128"/>
      <c r="E36" s="11"/>
      <c r="F36" s="11"/>
      <c r="G36" s="11"/>
      <c r="H36" s="11"/>
      <c r="I36" s="11"/>
      <c r="J36" s="11"/>
      <c r="K36" s="11"/>
      <c r="L36" s="11"/>
      <c r="M36" s="11"/>
      <c r="N36" s="168"/>
    </row>
    <row r="37" spans="1:14" ht="33.6" customHeight="1" x14ac:dyDescent="0.25">
      <c r="A37" s="154"/>
      <c r="B37" s="154"/>
      <c r="C37" s="15" t="s">
        <v>13</v>
      </c>
      <c r="D37" s="11"/>
      <c r="E37" s="17"/>
      <c r="F37" s="11"/>
      <c r="G37" s="17"/>
      <c r="H37" s="11"/>
      <c r="I37" s="17"/>
      <c r="J37" s="11"/>
      <c r="K37" s="17"/>
      <c r="L37" s="11"/>
      <c r="M37" s="17"/>
      <c r="N37" s="168"/>
    </row>
    <row r="38" spans="1:14" ht="46.5" customHeight="1" x14ac:dyDescent="0.25">
      <c r="A38" s="154"/>
      <c r="B38" s="154"/>
      <c r="C38" s="12" t="s">
        <v>32</v>
      </c>
      <c r="D38" s="11"/>
      <c r="E38" s="17"/>
      <c r="F38" s="11"/>
      <c r="G38" s="17"/>
      <c r="H38" s="11"/>
      <c r="I38" s="17"/>
      <c r="J38" s="11"/>
      <c r="K38" s="17"/>
      <c r="L38" s="11"/>
      <c r="M38" s="17"/>
      <c r="N38" s="168"/>
    </row>
    <row r="39" spans="1:14" ht="18" customHeight="1" x14ac:dyDescent="0.25">
      <c r="A39" s="154"/>
      <c r="B39" s="154"/>
      <c r="C39" s="16" t="s">
        <v>14</v>
      </c>
      <c r="D39" s="11"/>
      <c r="E39" s="17"/>
      <c r="F39" s="11"/>
      <c r="G39" s="17"/>
      <c r="H39" s="11"/>
      <c r="I39" s="17"/>
      <c r="J39" s="11"/>
      <c r="K39" s="17"/>
      <c r="L39" s="11"/>
      <c r="M39" s="17"/>
      <c r="N39" s="168"/>
    </row>
    <row r="40" spans="1:14" ht="34.9" customHeight="1" x14ac:dyDescent="0.25">
      <c r="A40" s="154"/>
      <c r="B40" s="154"/>
      <c r="C40" s="60" t="s">
        <v>15</v>
      </c>
      <c r="D40" s="11"/>
      <c r="E40" s="17"/>
      <c r="F40" s="11"/>
      <c r="G40" s="17"/>
      <c r="H40" s="11"/>
      <c r="I40" s="17"/>
      <c r="J40" s="11"/>
      <c r="K40" s="17"/>
      <c r="L40" s="11"/>
      <c r="M40" s="17"/>
      <c r="N40" s="168"/>
    </row>
    <row r="41" spans="1:14" ht="18" customHeight="1" x14ac:dyDescent="0.25">
      <c r="A41" s="154" t="s">
        <v>20</v>
      </c>
      <c r="B41" s="154"/>
      <c r="C41" s="21" t="s">
        <v>17</v>
      </c>
      <c r="D41" s="13">
        <f>D42+D43+D44+D45+D46</f>
        <v>12324.3</v>
      </c>
      <c r="E41" s="61">
        <f>E42+E43+E44+E45+E46</f>
        <v>1</v>
      </c>
      <c r="F41" s="13">
        <f>F42+F43+F44+F45+F46</f>
        <v>4473.4107000000004</v>
      </c>
      <c r="G41" s="14">
        <f>F41/D41</f>
        <v>0.36297483021348076</v>
      </c>
      <c r="H41" s="13">
        <f>H42+H43+H44+H45+H46</f>
        <v>6276.0903199999993</v>
      </c>
      <c r="I41" s="14">
        <f>H41/D41</f>
        <v>0.5092451757909171</v>
      </c>
      <c r="J41" s="13">
        <f>J42+J43+J44+J45+J46</f>
        <v>8718.1665499999999</v>
      </c>
      <c r="K41" s="14">
        <f>J41/D41</f>
        <v>0.70739648905008812</v>
      </c>
      <c r="L41" s="13"/>
      <c r="M41" s="14"/>
      <c r="N41" s="168"/>
    </row>
    <row r="42" spans="1:14" ht="18" customHeight="1" x14ac:dyDescent="0.25">
      <c r="A42" s="154"/>
      <c r="B42" s="154"/>
      <c r="C42" s="15" t="s">
        <v>12</v>
      </c>
      <c r="D42" s="128"/>
      <c r="E42" s="11"/>
      <c r="F42" s="11"/>
      <c r="G42" s="11"/>
      <c r="H42" s="11"/>
      <c r="I42" s="11"/>
      <c r="J42" s="11"/>
      <c r="K42" s="11"/>
      <c r="L42" s="11"/>
      <c r="M42" s="11"/>
      <c r="N42" s="168"/>
    </row>
    <row r="43" spans="1:14" ht="31.15" customHeight="1" x14ac:dyDescent="0.25">
      <c r="A43" s="154"/>
      <c r="B43" s="154"/>
      <c r="C43" s="15" t="s">
        <v>13</v>
      </c>
      <c r="D43" s="11"/>
      <c r="E43" s="17"/>
      <c r="F43" s="11"/>
      <c r="G43" s="17"/>
      <c r="H43" s="11"/>
      <c r="I43" s="17"/>
      <c r="J43" s="11"/>
      <c r="K43" s="17"/>
      <c r="L43" s="11"/>
      <c r="M43" s="17"/>
      <c r="N43" s="168"/>
    </row>
    <row r="44" spans="1:14" ht="45.75" customHeight="1" x14ac:dyDescent="0.25">
      <c r="A44" s="154"/>
      <c r="B44" s="154"/>
      <c r="C44" s="12" t="s">
        <v>32</v>
      </c>
      <c r="D44" s="11"/>
      <c r="E44" s="17"/>
      <c r="F44" s="11"/>
      <c r="G44" s="17"/>
      <c r="H44" s="11"/>
      <c r="I44" s="17"/>
      <c r="J44" s="11"/>
      <c r="K44" s="17"/>
      <c r="L44" s="11"/>
      <c r="M44" s="17"/>
      <c r="N44" s="168"/>
    </row>
    <row r="45" spans="1:14" ht="18" customHeight="1" x14ac:dyDescent="0.25">
      <c r="A45" s="154"/>
      <c r="B45" s="154"/>
      <c r="C45" s="16" t="s">
        <v>14</v>
      </c>
      <c r="D45" s="11">
        <f>D70+D83+D102</f>
        <v>12324.3</v>
      </c>
      <c r="E45" s="126">
        <v>1</v>
      </c>
      <c r="F45" s="11">
        <f>F70+F83+F102</f>
        <v>4473.4107000000004</v>
      </c>
      <c r="G45" s="17">
        <f>F45/D45</f>
        <v>0.36297483021348076</v>
      </c>
      <c r="H45" s="11">
        <f>H70+H83+H102</f>
        <v>6276.0903199999993</v>
      </c>
      <c r="I45" s="17">
        <f>H45/D45</f>
        <v>0.5092451757909171</v>
      </c>
      <c r="J45" s="11">
        <f>J70+J83+J102</f>
        <v>8718.1665499999999</v>
      </c>
      <c r="K45" s="17">
        <f>J45/D45</f>
        <v>0.70739648905008812</v>
      </c>
      <c r="L45" s="11"/>
      <c r="M45" s="17"/>
      <c r="N45" s="168"/>
    </row>
    <row r="46" spans="1:14" s="18" customFormat="1" ht="30" customHeight="1" x14ac:dyDescent="0.25">
      <c r="A46" s="154"/>
      <c r="B46" s="154"/>
      <c r="C46" s="60" t="s">
        <v>15</v>
      </c>
      <c r="D46" s="11"/>
      <c r="E46" s="17"/>
      <c r="F46" s="11"/>
      <c r="G46" s="17"/>
      <c r="H46" s="11"/>
      <c r="I46" s="17"/>
      <c r="J46" s="11"/>
      <c r="K46" s="17"/>
      <c r="L46" s="11"/>
      <c r="M46" s="17"/>
      <c r="N46" s="168"/>
    </row>
    <row r="47" spans="1:14" ht="18" customHeight="1" x14ac:dyDescent="0.25">
      <c r="A47" s="154" t="s">
        <v>21</v>
      </c>
      <c r="B47" s="154"/>
      <c r="C47" s="21" t="s">
        <v>17</v>
      </c>
      <c r="D47" s="13">
        <f>D48+D49+D50+D51+D52</f>
        <v>10110.6</v>
      </c>
      <c r="E47" s="61">
        <f>E48+E49+E50+E51+E52</f>
        <v>1</v>
      </c>
      <c r="F47" s="13" t="s">
        <v>22</v>
      </c>
      <c r="G47" s="13" t="s">
        <v>22</v>
      </c>
      <c r="H47" s="13" t="s">
        <v>22</v>
      </c>
      <c r="I47" s="13" t="s">
        <v>22</v>
      </c>
      <c r="J47" s="13" t="s">
        <v>22</v>
      </c>
      <c r="K47" s="13" t="s">
        <v>22</v>
      </c>
      <c r="L47" s="13" t="s">
        <v>22</v>
      </c>
      <c r="M47" s="13" t="s">
        <v>22</v>
      </c>
      <c r="N47" s="129"/>
    </row>
    <row r="48" spans="1:14" ht="18" customHeight="1" x14ac:dyDescent="0.25">
      <c r="A48" s="154"/>
      <c r="B48" s="154"/>
      <c r="C48" s="15" t="s">
        <v>12</v>
      </c>
      <c r="D48" s="128"/>
      <c r="E48" s="11"/>
      <c r="F48" s="13" t="s">
        <v>22</v>
      </c>
      <c r="G48" s="13" t="s">
        <v>22</v>
      </c>
      <c r="H48" s="13" t="s">
        <v>22</v>
      </c>
      <c r="I48" s="13" t="s">
        <v>22</v>
      </c>
      <c r="J48" s="13" t="s">
        <v>22</v>
      </c>
      <c r="K48" s="13" t="s">
        <v>22</v>
      </c>
      <c r="L48" s="13" t="s">
        <v>22</v>
      </c>
      <c r="M48" s="13" t="s">
        <v>22</v>
      </c>
      <c r="N48" s="129"/>
    </row>
    <row r="49" spans="1:241" ht="37.15" customHeight="1" x14ac:dyDescent="0.25">
      <c r="A49" s="154"/>
      <c r="B49" s="154"/>
      <c r="C49" s="15" t="s">
        <v>13</v>
      </c>
      <c r="D49" s="11"/>
      <c r="E49" s="17"/>
      <c r="F49" s="13" t="s">
        <v>22</v>
      </c>
      <c r="G49" s="13" t="s">
        <v>22</v>
      </c>
      <c r="H49" s="13" t="s">
        <v>22</v>
      </c>
      <c r="I49" s="13" t="s">
        <v>22</v>
      </c>
      <c r="J49" s="13" t="s">
        <v>22</v>
      </c>
      <c r="K49" s="13" t="s">
        <v>22</v>
      </c>
      <c r="L49" s="13" t="s">
        <v>22</v>
      </c>
      <c r="M49" s="13" t="s">
        <v>22</v>
      </c>
      <c r="N49" s="129"/>
    </row>
    <row r="50" spans="1:241" ht="46.5" customHeight="1" x14ac:dyDescent="0.25">
      <c r="A50" s="154"/>
      <c r="B50" s="154"/>
      <c r="C50" s="12" t="s">
        <v>32</v>
      </c>
      <c r="D50" s="11"/>
      <c r="E50" s="17"/>
      <c r="F50" s="13"/>
      <c r="G50" s="13"/>
      <c r="H50" s="13"/>
      <c r="I50" s="13"/>
      <c r="J50" s="13"/>
      <c r="K50" s="13"/>
      <c r="L50" s="13"/>
      <c r="M50" s="13"/>
      <c r="N50" s="129"/>
    </row>
    <row r="51" spans="1:241" ht="18" customHeight="1" x14ac:dyDescent="0.25">
      <c r="A51" s="154"/>
      <c r="B51" s="154"/>
      <c r="C51" s="16" t="s">
        <v>14</v>
      </c>
      <c r="D51" s="11">
        <f>D102</f>
        <v>10110.6</v>
      </c>
      <c r="E51" s="126">
        <v>1</v>
      </c>
      <c r="F51" s="13" t="s">
        <v>22</v>
      </c>
      <c r="G51" s="13" t="s">
        <v>22</v>
      </c>
      <c r="H51" s="13" t="s">
        <v>22</v>
      </c>
      <c r="I51" s="13" t="s">
        <v>22</v>
      </c>
      <c r="J51" s="13" t="s">
        <v>22</v>
      </c>
      <c r="K51" s="13" t="s">
        <v>22</v>
      </c>
      <c r="L51" s="13" t="s">
        <v>22</v>
      </c>
      <c r="M51" s="13" t="s">
        <v>22</v>
      </c>
      <c r="N51" s="129"/>
    </row>
    <row r="52" spans="1:241" ht="30.75" customHeight="1" x14ac:dyDescent="0.25">
      <c r="A52" s="154"/>
      <c r="B52" s="154"/>
      <c r="C52" s="60" t="s">
        <v>15</v>
      </c>
      <c r="D52" s="11"/>
      <c r="E52" s="17"/>
      <c r="F52" s="13" t="s">
        <v>22</v>
      </c>
      <c r="G52" s="13" t="s">
        <v>22</v>
      </c>
      <c r="H52" s="13" t="s">
        <v>22</v>
      </c>
      <c r="I52" s="13" t="s">
        <v>22</v>
      </c>
      <c r="J52" s="13" t="s">
        <v>22</v>
      </c>
      <c r="K52" s="13" t="s">
        <v>22</v>
      </c>
      <c r="L52" s="13" t="s">
        <v>22</v>
      </c>
      <c r="M52" s="13" t="s">
        <v>22</v>
      </c>
      <c r="N52" s="129"/>
    </row>
    <row r="53" spans="1:241" s="19" customFormat="1" ht="15.75" x14ac:dyDescent="0.25">
      <c r="A53" s="165" t="s">
        <v>47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</row>
    <row r="54" spans="1:241" s="18" customFormat="1" ht="18" customHeight="1" x14ac:dyDescent="0.25">
      <c r="A54" s="161" t="s">
        <v>23</v>
      </c>
      <c r="B54" s="159" t="s">
        <v>48</v>
      </c>
      <c r="C54" s="20" t="s">
        <v>17</v>
      </c>
      <c r="D54" s="13">
        <f>SUM(D55:D59)</f>
        <v>677.7</v>
      </c>
      <c r="E54" s="61">
        <f>SUM(E55:E59)</f>
        <v>1</v>
      </c>
      <c r="F54" s="13">
        <f>SUM(F55:F59)</f>
        <v>9.5</v>
      </c>
      <c r="G54" s="14">
        <f>F54/D54</f>
        <v>1.4018002065810831E-2</v>
      </c>
      <c r="H54" s="13">
        <f>SUM(H55:H59)</f>
        <v>33.9</v>
      </c>
      <c r="I54" s="14">
        <f>H54/D54</f>
        <v>5.0022133687472325E-2</v>
      </c>
      <c r="J54" s="13">
        <f>SUM(J55:J59)</f>
        <v>36.299999999999997</v>
      </c>
      <c r="K54" s="14">
        <f>J54/D54</f>
        <v>5.3563523683045587E-2</v>
      </c>
      <c r="L54" s="13"/>
      <c r="M54" s="14"/>
      <c r="N54" s="167" t="s">
        <v>64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ht="22.5" customHeight="1" x14ac:dyDescent="0.25">
      <c r="A55" s="161"/>
      <c r="B55" s="159"/>
      <c r="C55" s="12" t="s">
        <v>12</v>
      </c>
      <c r="D55" s="11"/>
      <c r="E55" s="17"/>
      <c r="F55" s="11"/>
      <c r="G55" s="17"/>
      <c r="H55" s="11"/>
      <c r="I55" s="17"/>
      <c r="J55" s="11"/>
      <c r="K55" s="17"/>
      <c r="L55" s="11"/>
      <c r="M55" s="17"/>
      <c r="N55" s="167"/>
    </row>
    <row r="56" spans="1:241" ht="31.15" customHeight="1" x14ac:dyDescent="0.25">
      <c r="A56" s="161"/>
      <c r="B56" s="159"/>
      <c r="C56" s="12" t="s">
        <v>13</v>
      </c>
      <c r="D56" s="11"/>
      <c r="E56" s="17"/>
      <c r="F56" s="11"/>
      <c r="G56" s="17"/>
      <c r="H56" s="11"/>
      <c r="I56" s="17"/>
      <c r="J56" s="11"/>
      <c r="K56" s="17"/>
      <c r="L56" s="11"/>
      <c r="M56" s="17"/>
      <c r="N56" s="167"/>
    </row>
    <row r="57" spans="1:241" ht="47.25" customHeight="1" x14ac:dyDescent="0.25">
      <c r="A57" s="161"/>
      <c r="B57" s="159"/>
      <c r="C57" s="12" t="s">
        <v>32</v>
      </c>
      <c r="D57" s="11"/>
      <c r="E57" s="17"/>
      <c r="F57" s="11"/>
      <c r="G57" s="17"/>
      <c r="H57" s="11"/>
      <c r="I57" s="17"/>
      <c r="J57" s="11"/>
      <c r="K57" s="17"/>
      <c r="L57" s="11"/>
      <c r="M57" s="17"/>
      <c r="N57" s="167"/>
    </row>
    <row r="58" spans="1:241" ht="18" customHeight="1" x14ac:dyDescent="0.25">
      <c r="A58" s="161"/>
      <c r="B58" s="159"/>
      <c r="C58" s="125" t="s">
        <v>14</v>
      </c>
      <c r="D58" s="11">
        <v>677.7</v>
      </c>
      <c r="E58" s="126">
        <v>1</v>
      </c>
      <c r="F58" s="11">
        <v>9.5</v>
      </c>
      <c r="G58" s="17">
        <f>F58/D58</f>
        <v>1.4018002065810831E-2</v>
      </c>
      <c r="H58" s="11">
        <f>F58+24.4</f>
        <v>33.9</v>
      </c>
      <c r="I58" s="17">
        <f>H58/D58</f>
        <v>5.0022133687472325E-2</v>
      </c>
      <c r="J58" s="11">
        <f>H58+2.4</f>
        <v>36.299999999999997</v>
      </c>
      <c r="K58" s="17">
        <f>J58/D58</f>
        <v>5.3563523683045587E-2</v>
      </c>
      <c r="L58" s="11"/>
      <c r="M58" s="17"/>
      <c r="N58" s="167"/>
    </row>
    <row r="59" spans="1:241" ht="30" customHeight="1" x14ac:dyDescent="0.25">
      <c r="A59" s="161"/>
      <c r="B59" s="159"/>
      <c r="C59" s="40" t="s">
        <v>15</v>
      </c>
      <c r="D59" s="11"/>
      <c r="E59" s="17"/>
      <c r="F59" s="11"/>
      <c r="G59" s="17"/>
      <c r="H59" s="11"/>
      <c r="I59" s="17"/>
      <c r="J59" s="11"/>
      <c r="K59" s="17"/>
      <c r="L59" s="11"/>
      <c r="M59" s="17"/>
      <c r="N59" s="167"/>
    </row>
    <row r="60" spans="1:241" s="18" customFormat="1" ht="18" customHeight="1" x14ac:dyDescent="0.25">
      <c r="A60" s="161" t="s">
        <v>24</v>
      </c>
      <c r="B60" s="159" t="s">
        <v>49</v>
      </c>
      <c r="C60" s="20" t="s">
        <v>17</v>
      </c>
      <c r="D60" s="13">
        <f>SUM(D61:D65)</f>
        <v>1356</v>
      </c>
      <c r="E60" s="61">
        <f>SUM(E61:E65)</f>
        <v>1</v>
      </c>
      <c r="F60" s="13">
        <f>SUM(F61:F65)</f>
        <v>442</v>
      </c>
      <c r="G60" s="61">
        <f>F60/D60</f>
        <v>0.32595870206489674</v>
      </c>
      <c r="H60" s="13">
        <f>SUM(H61:H65)</f>
        <v>907</v>
      </c>
      <c r="I60" s="14">
        <f>H60/D60</f>
        <v>0.66887905604719766</v>
      </c>
      <c r="J60" s="13">
        <f>SUM(J61:J65)</f>
        <v>1800.548</v>
      </c>
      <c r="K60" s="14">
        <f>J60/D60</f>
        <v>1.3278377581120944</v>
      </c>
      <c r="L60" s="13"/>
      <c r="M60" s="14"/>
      <c r="N60" s="167" t="s">
        <v>118</v>
      </c>
    </row>
    <row r="61" spans="1:241" ht="21.75" customHeight="1" x14ac:dyDescent="0.25">
      <c r="A61" s="161"/>
      <c r="B61" s="159"/>
      <c r="C61" s="12" t="s">
        <v>12</v>
      </c>
      <c r="D61" s="11"/>
      <c r="E61" s="17"/>
      <c r="F61" s="11"/>
      <c r="G61" s="17"/>
      <c r="H61" s="11"/>
      <c r="I61" s="17"/>
      <c r="J61" s="11"/>
      <c r="K61" s="17"/>
      <c r="L61" s="11"/>
      <c r="M61" s="17"/>
      <c r="N61" s="167"/>
    </row>
    <row r="62" spans="1:241" ht="31.15" customHeight="1" x14ac:dyDescent="0.25">
      <c r="A62" s="161"/>
      <c r="B62" s="159"/>
      <c r="C62" s="12" t="s">
        <v>13</v>
      </c>
      <c r="D62" s="11"/>
      <c r="E62" s="17"/>
      <c r="F62" s="11"/>
      <c r="G62" s="17"/>
      <c r="H62" s="11"/>
      <c r="I62" s="17"/>
      <c r="J62" s="11"/>
      <c r="K62" s="17"/>
      <c r="L62" s="11"/>
      <c r="M62" s="17"/>
      <c r="N62" s="167"/>
    </row>
    <row r="63" spans="1:241" ht="47.25" customHeight="1" x14ac:dyDescent="0.25">
      <c r="A63" s="161"/>
      <c r="B63" s="159"/>
      <c r="C63" s="12" t="s">
        <v>32</v>
      </c>
      <c r="D63" s="11"/>
      <c r="E63" s="17"/>
      <c r="F63" s="11"/>
      <c r="G63" s="17"/>
      <c r="H63" s="11"/>
      <c r="I63" s="17"/>
      <c r="J63" s="11"/>
      <c r="K63" s="17"/>
      <c r="L63" s="11"/>
      <c r="M63" s="17"/>
      <c r="N63" s="167"/>
    </row>
    <row r="64" spans="1:241" ht="18" customHeight="1" x14ac:dyDescent="0.25">
      <c r="A64" s="161"/>
      <c r="B64" s="159"/>
      <c r="C64" s="125" t="s">
        <v>14</v>
      </c>
      <c r="D64" s="11">
        <v>1356</v>
      </c>
      <c r="E64" s="126">
        <v>1</v>
      </c>
      <c r="F64" s="11">
        <v>442</v>
      </c>
      <c r="G64" s="126">
        <f>F64/D64</f>
        <v>0.32595870206489674</v>
      </c>
      <c r="H64" s="11">
        <f>F64+465</f>
        <v>907</v>
      </c>
      <c r="I64" s="17">
        <f>H64/D64</f>
        <v>0.66887905604719766</v>
      </c>
      <c r="J64" s="11">
        <f>H64+893.548</f>
        <v>1800.548</v>
      </c>
      <c r="K64" s="17">
        <f>J64/D64</f>
        <v>1.3278377581120944</v>
      </c>
      <c r="L64" s="11"/>
      <c r="M64" s="17"/>
      <c r="N64" s="167"/>
    </row>
    <row r="65" spans="1:14" ht="30" customHeight="1" x14ac:dyDescent="0.25">
      <c r="A65" s="161"/>
      <c r="B65" s="159"/>
      <c r="C65" s="40" t="s">
        <v>15</v>
      </c>
      <c r="D65" s="11"/>
      <c r="E65" s="17"/>
      <c r="F65" s="11"/>
      <c r="G65" s="17"/>
      <c r="H65" s="11"/>
      <c r="I65" s="17"/>
      <c r="J65" s="11"/>
      <c r="K65" s="17"/>
      <c r="L65" s="11"/>
      <c r="M65" s="17"/>
      <c r="N65" s="167"/>
    </row>
    <row r="66" spans="1:14" ht="18" customHeight="1" x14ac:dyDescent="0.25">
      <c r="A66" s="164"/>
      <c r="B66" s="162" t="s">
        <v>25</v>
      </c>
      <c r="C66" s="20" t="s">
        <v>17</v>
      </c>
      <c r="D66" s="13">
        <f>SUM(D67:D71)</f>
        <v>2033.7</v>
      </c>
      <c r="E66" s="61">
        <f>SUM(E67:E71)</f>
        <v>1</v>
      </c>
      <c r="F66" s="13">
        <f>SUM(F67:F71)</f>
        <v>451.5</v>
      </c>
      <c r="G66" s="14">
        <f>F66/D66</f>
        <v>0.22200914589172444</v>
      </c>
      <c r="H66" s="13">
        <f>SUM(H67:H71)</f>
        <v>940.9</v>
      </c>
      <c r="I66" s="14">
        <f>H66/D66</f>
        <v>0.46265427545852383</v>
      </c>
      <c r="J66" s="13">
        <f>SUM(J67:J71)</f>
        <v>1836.848</v>
      </c>
      <c r="K66" s="14">
        <f>J66/D66</f>
        <v>0.90320499582042579</v>
      </c>
      <c r="L66" s="13"/>
      <c r="M66" s="14"/>
      <c r="N66" s="160"/>
    </row>
    <row r="67" spans="1:14" ht="22.5" customHeight="1" x14ac:dyDescent="0.25">
      <c r="A67" s="164"/>
      <c r="B67" s="162"/>
      <c r="C67" s="12" t="s">
        <v>12</v>
      </c>
      <c r="D67" s="11"/>
      <c r="E67" s="17"/>
      <c r="F67" s="11"/>
      <c r="G67" s="17"/>
      <c r="H67" s="11"/>
      <c r="I67" s="17"/>
      <c r="J67" s="11"/>
      <c r="K67" s="17"/>
      <c r="L67" s="11"/>
      <c r="M67" s="17"/>
      <c r="N67" s="160"/>
    </row>
    <row r="68" spans="1:14" ht="33" customHeight="1" x14ac:dyDescent="0.25">
      <c r="A68" s="164"/>
      <c r="B68" s="162"/>
      <c r="C68" s="12" t="s">
        <v>13</v>
      </c>
      <c r="D68" s="11"/>
      <c r="E68" s="17"/>
      <c r="F68" s="11"/>
      <c r="G68" s="17"/>
      <c r="H68" s="11"/>
      <c r="I68" s="17"/>
      <c r="J68" s="11"/>
      <c r="K68" s="17"/>
      <c r="L68" s="11"/>
      <c r="M68" s="17"/>
      <c r="N68" s="160"/>
    </row>
    <row r="69" spans="1:14" ht="48" customHeight="1" x14ac:dyDescent="0.25">
      <c r="A69" s="164"/>
      <c r="B69" s="162"/>
      <c r="C69" s="12" t="s">
        <v>32</v>
      </c>
      <c r="D69" s="11"/>
      <c r="E69" s="17"/>
      <c r="F69" s="11"/>
      <c r="G69" s="17"/>
      <c r="H69" s="11"/>
      <c r="I69" s="17"/>
      <c r="J69" s="11"/>
      <c r="K69" s="17"/>
      <c r="L69" s="11"/>
      <c r="M69" s="17"/>
      <c r="N69" s="160"/>
    </row>
    <row r="70" spans="1:14" ht="18" customHeight="1" x14ac:dyDescent="0.25">
      <c r="A70" s="164"/>
      <c r="B70" s="162"/>
      <c r="C70" s="125" t="s">
        <v>14</v>
      </c>
      <c r="D70" s="11">
        <f>D58+D64</f>
        <v>2033.7</v>
      </c>
      <c r="E70" s="126">
        <v>1</v>
      </c>
      <c r="F70" s="11">
        <f>F58+F64</f>
        <v>451.5</v>
      </c>
      <c r="G70" s="17">
        <f>F70/D70</f>
        <v>0.22200914589172444</v>
      </c>
      <c r="H70" s="11">
        <f>H58+H64</f>
        <v>940.9</v>
      </c>
      <c r="I70" s="17">
        <f>H70/D70</f>
        <v>0.46265427545852383</v>
      </c>
      <c r="J70" s="11">
        <f>J58+J64</f>
        <v>1836.848</v>
      </c>
      <c r="K70" s="17">
        <f>J70/D70</f>
        <v>0.90320499582042579</v>
      </c>
      <c r="L70" s="11"/>
      <c r="M70" s="17"/>
      <c r="N70" s="160"/>
    </row>
    <row r="71" spans="1:14" ht="34.9" customHeight="1" x14ac:dyDescent="0.25">
      <c r="A71" s="164"/>
      <c r="B71" s="162"/>
      <c r="C71" s="40" t="s">
        <v>15</v>
      </c>
      <c r="D71" s="11"/>
      <c r="E71" s="17"/>
      <c r="F71" s="11"/>
      <c r="G71" s="17"/>
      <c r="H71" s="11"/>
      <c r="I71" s="17"/>
      <c r="J71" s="11"/>
      <c r="K71" s="17"/>
      <c r="L71" s="11"/>
      <c r="M71" s="17"/>
      <c r="N71" s="160"/>
    </row>
    <row r="72" spans="1:14" ht="15.75" x14ac:dyDescent="0.25">
      <c r="A72" s="165" t="s">
        <v>50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</row>
    <row r="73" spans="1:14" s="18" customFormat="1" ht="18" customHeight="1" x14ac:dyDescent="0.25">
      <c r="A73" s="161" t="s">
        <v>26</v>
      </c>
      <c r="B73" s="159" t="s">
        <v>51</v>
      </c>
      <c r="C73" s="20" t="s">
        <v>17</v>
      </c>
      <c r="D73" s="13">
        <f>SUM(D74:D78)</f>
        <v>180</v>
      </c>
      <c r="E73" s="61">
        <f>SUM(E74:E78)</f>
        <v>1</v>
      </c>
      <c r="F73" s="62">
        <f>F74+F75+F76+F77+F78</f>
        <v>0</v>
      </c>
      <c r="G73" s="14">
        <f>F73/D73</f>
        <v>0</v>
      </c>
      <c r="H73" s="62">
        <f>H74+H75+H76+H77+H78</f>
        <v>0</v>
      </c>
      <c r="I73" s="14">
        <f>H73/D73</f>
        <v>0</v>
      </c>
      <c r="J73" s="62">
        <f>J74+J75+J76+J77+J78</f>
        <v>0</v>
      </c>
      <c r="K73" s="14">
        <f>J73/D73</f>
        <v>0</v>
      </c>
      <c r="L73" s="13"/>
      <c r="M73" s="14"/>
      <c r="N73" s="167" t="s">
        <v>65</v>
      </c>
    </row>
    <row r="74" spans="1:14" ht="18" customHeight="1" x14ac:dyDescent="0.25">
      <c r="A74" s="161"/>
      <c r="B74" s="159"/>
      <c r="C74" s="12" t="s">
        <v>12</v>
      </c>
      <c r="D74" s="11"/>
      <c r="E74" s="17"/>
      <c r="F74" s="11"/>
      <c r="G74" s="17"/>
      <c r="H74" s="11"/>
      <c r="I74" s="17"/>
      <c r="J74" s="11"/>
      <c r="K74" s="17"/>
      <c r="L74" s="11"/>
      <c r="M74" s="17"/>
      <c r="N74" s="167"/>
    </row>
    <row r="75" spans="1:14" ht="31.15" customHeight="1" x14ac:dyDescent="0.25">
      <c r="A75" s="161"/>
      <c r="B75" s="159"/>
      <c r="C75" s="12" t="s">
        <v>13</v>
      </c>
      <c r="D75" s="11"/>
      <c r="E75" s="17"/>
      <c r="F75" s="11"/>
      <c r="G75" s="17"/>
      <c r="H75" s="11"/>
      <c r="I75" s="17"/>
      <c r="J75" s="11"/>
      <c r="K75" s="17"/>
      <c r="L75" s="11"/>
      <c r="M75" s="17"/>
      <c r="N75" s="167"/>
    </row>
    <row r="76" spans="1:14" ht="45.75" customHeight="1" x14ac:dyDescent="0.25">
      <c r="A76" s="161"/>
      <c r="B76" s="159"/>
      <c r="C76" s="12" t="s">
        <v>32</v>
      </c>
      <c r="D76" s="11"/>
      <c r="E76" s="17"/>
      <c r="F76" s="11"/>
      <c r="G76" s="17"/>
      <c r="H76" s="11"/>
      <c r="I76" s="17"/>
      <c r="J76" s="11"/>
      <c r="K76" s="17"/>
      <c r="L76" s="11"/>
      <c r="M76" s="17"/>
      <c r="N76" s="167"/>
    </row>
    <row r="77" spans="1:14" ht="18" customHeight="1" x14ac:dyDescent="0.25">
      <c r="A77" s="161"/>
      <c r="B77" s="159"/>
      <c r="C77" s="125" t="s">
        <v>14</v>
      </c>
      <c r="D77" s="11">
        <v>180</v>
      </c>
      <c r="E77" s="126">
        <v>1</v>
      </c>
      <c r="F77" s="130">
        <f>0</f>
        <v>0</v>
      </c>
      <c r="G77" s="17">
        <f>F77/D77</f>
        <v>0</v>
      </c>
      <c r="H77" s="130">
        <f>F77+0</f>
        <v>0</v>
      </c>
      <c r="I77" s="17">
        <f>H77/D77</f>
        <v>0</v>
      </c>
      <c r="J77" s="130">
        <f>H77+0</f>
        <v>0</v>
      </c>
      <c r="K77" s="17">
        <f>J77/D77</f>
        <v>0</v>
      </c>
      <c r="L77" s="11"/>
      <c r="M77" s="17"/>
      <c r="N77" s="167"/>
    </row>
    <row r="78" spans="1:14" ht="30" customHeight="1" x14ac:dyDescent="0.25">
      <c r="A78" s="161"/>
      <c r="B78" s="159"/>
      <c r="C78" s="40" t="s">
        <v>15</v>
      </c>
      <c r="D78" s="11"/>
      <c r="E78" s="17"/>
      <c r="F78" s="11"/>
      <c r="G78" s="17"/>
      <c r="H78" s="11"/>
      <c r="I78" s="17"/>
      <c r="J78" s="11"/>
      <c r="K78" s="17"/>
      <c r="L78" s="11"/>
      <c r="M78" s="17"/>
      <c r="N78" s="167"/>
    </row>
    <row r="79" spans="1:14" ht="18" customHeight="1" x14ac:dyDescent="0.25">
      <c r="A79" s="161"/>
      <c r="B79" s="162" t="s">
        <v>27</v>
      </c>
      <c r="C79" s="20" t="s">
        <v>17</v>
      </c>
      <c r="D79" s="13">
        <f>D80+D81+D82+D83+D84</f>
        <v>180</v>
      </c>
      <c r="E79" s="61">
        <f>E80+E81+E82+E83+E84</f>
        <v>1</v>
      </c>
      <c r="F79" s="62">
        <f>F80+F81+F82+F83+F84</f>
        <v>0</v>
      </c>
      <c r="G79" s="14">
        <f>F79/D79</f>
        <v>0</v>
      </c>
      <c r="H79" s="62">
        <f>H80+H81+H82+H83+H84</f>
        <v>0</v>
      </c>
      <c r="I79" s="14">
        <f>H79/D79</f>
        <v>0</v>
      </c>
      <c r="J79" s="62">
        <f>J80+J81+J82+J83+J84</f>
        <v>0</v>
      </c>
      <c r="K79" s="14">
        <f>J79/D79</f>
        <v>0</v>
      </c>
      <c r="L79" s="13"/>
      <c r="M79" s="14"/>
      <c r="N79" s="160"/>
    </row>
    <row r="80" spans="1:14" ht="18" customHeight="1" x14ac:dyDescent="0.25">
      <c r="A80" s="161"/>
      <c r="B80" s="162"/>
      <c r="C80" s="12" t="s">
        <v>12</v>
      </c>
      <c r="D80" s="11"/>
      <c r="E80" s="17"/>
      <c r="F80" s="11"/>
      <c r="G80" s="17"/>
      <c r="H80" s="11"/>
      <c r="I80" s="17"/>
      <c r="J80" s="11"/>
      <c r="K80" s="17"/>
      <c r="L80" s="11"/>
      <c r="M80" s="17"/>
      <c r="N80" s="160"/>
    </row>
    <row r="81" spans="1:241" ht="33" customHeight="1" x14ac:dyDescent="0.25">
      <c r="A81" s="161"/>
      <c r="B81" s="162"/>
      <c r="C81" s="12" t="s">
        <v>13</v>
      </c>
      <c r="D81" s="11"/>
      <c r="E81" s="17"/>
      <c r="F81" s="11"/>
      <c r="G81" s="17"/>
      <c r="H81" s="11"/>
      <c r="I81" s="17"/>
      <c r="J81" s="11"/>
      <c r="K81" s="17"/>
      <c r="L81" s="11"/>
      <c r="M81" s="17"/>
      <c r="N81" s="160"/>
    </row>
    <row r="82" spans="1:241" ht="50.25" customHeight="1" x14ac:dyDescent="0.25">
      <c r="A82" s="161"/>
      <c r="B82" s="162"/>
      <c r="C82" s="12" t="s">
        <v>32</v>
      </c>
      <c r="D82" s="11"/>
      <c r="E82" s="17"/>
      <c r="F82" s="11"/>
      <c r="G82" s="17"/>
      <c r="H82" s="11"/>
      <c r="I82" s="17"/>
      <c r="J82" s="11"/>
      <c r="K82" s="17"/>
      <c r="L82" s="11"/>
      <c r="M82" s="17"/>
      <c r="N82" s="160"/>
    </row>
    <row r="83" spans="1:241" ht="18" customHeight="1" x14ac:dyDescent="0.25">
      <c r="A83" s="161"/>
      <c r="B83" s="162"/>
      <c r="C83" s="125" t="s">
        <v>14</v>
      </c>
      <c r="D83" s="11">
        <f>D77</f>
        <v>180</v>
      </c>
      <c r="E83" s="126">
        <v>1</v>
      </c>
      <c r="F83" s="130">
        <f>F77</f>
        <v>0</v>
      </c>
      <c r="G83" s="17">
        <f>F83/D83</f>
        <v>0</v>
      </c>
      <c r="H83" s="130">
        <f>H77</f>
        <v>0</v>
      </c>
      <c r="I83" s="17">
        <f>H83/D83</f>
        <v>0</v>
      </c>
      <c r="J83" s="130">
        <f>J77</f>
        <v>0</v>
      </c>
      <c r="K83" s="17">
        <f>J83/D83</f>
        <v>0</v>
      </c>
      <c r="L83" s="11"/>
      <c r="M83" s="17"/>
      <c r="N83" s="160"/>
    </row>
    <row r="84" spans="1:241" ht="28.9" customHeight="1" x14ac:dyDescent="0.25">
      <c r="A84" s="161"/>
      <c r="B84" s="162"/>
      <c r="C84" s="40" t="s">
        <v>15</v>
      </c>
      <c r="D84" s="11"/>
      <c r="E84" s="17"/>
      <c r="F84" s="11"/>
      <c r="G84" s="17"/>
      <c r="H84" s="11"/>
      <c r="I84" s="17"/>
      <c r="J84" s="11"/>
      <c r="K84" s="17"/>
      <c r="L84" s="11"/>
      <c r="M84" s="17"/>
      <c r="N84" s="160"/>
    </row>
    <row r="85" spans="1:241" s="19" customFormat="1" ht="15.75" x14ac:dyDescent="0.25">
      <c r="A85" s="165" t="s">
        <v>54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</row>
    <row r="86" spans="1:241" s="18" customFormat="1" ht="18" customHeight="1" x14ac:dyDescent="0.25">
      <c r="A86" s="161" t="s">
        <v>52</v>
      </c>
      <c r="B86" s="159" t="s">
        <v>55</v>
      </c>
      <c r="C86" s="20" t="s">
        <v>17</v>
      </c>
      <c r="D86" s="13">
        <f>SUM(D87:D91)</f>
        <v>8510.6</v>
      </c>
      <c r="E86" s="61">
        <f>SUM(E87:E91)</f>
        <v>1</v>
      </c>
      <c r="F86" s="13">
        <f>SUM(F87:F91)</f>
        <v>2421.9106999999999</v>
      </c>
      <c r="G86" s="14">
        <f>F86/D86</f>
        <v>0.28457578784104526</v>
      </c>
      <c r="H86" s="13">
        <f>SUM(H87:H91)</f>
        <v>3735.1903199999997</v>
      </c>
      <c r="I86" s="14">
        <f>H86/D86</f>
        <v>0.43888683759076913</v>
      </c>
      <c r="J86" s="13">
        <f>SUM(J87:J91)</f>
        <v>5281.31855</v>
      </c>
      <c r="K86" s="14">
        <f>J86/D86</f>
        <v>0.62055772213474958</v>
      </c>
      <c r="L86" s="13"/>
      <c r="M86" s="14"/>
      <c r="N86" s="167" t="s">
        <v>122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1:241" ht="22.5" customHeight="1" x14ac:dyDescent="0.25">
      <c r="A87" s="161"/>
      <c r="B87" s="159"/>
      <c r="C87" s="12" t="s">
        <v>12</v>
      </c>
      <c r="D87" s="11"/>
      <c r="E87" s="17"/>
      <c r="F87" s="11"/>
      <c r="G87" s="17"/>
      <c r="H87" s="11"/>
      <c r="I87" s="17"/>
      <c r="J87" s="11"/>
      <c r="K87" s="17"/>
      <c r="L87" s="11"/>
      <c r="M87" s="17"/>
      <c r="N87" s="167"/>
    </row>
    <row r="88" spans="1:241" ht="31.15" customHeight="1" x14ac:dyDescent="0.25">
      <c r="A88" s="161"/>
      <c r="B88" s="159"/>
      <c r="C88" s="12" t="s">
        <v>13</v>
      </c>
      <c r="D88" s="11"/>
      <c r="E88" s="17"/>
      <c r="F88" s="11"/>
      <c r="G88" s="17"/>
      <c r="H88" s="11"/>
      <c r="I88" s="17"/>
      <c r="J88" s="11"/>
      <c r="K88" s="17"/>
      <c r="L88" s="11"/>
      <c r="M88" s="17"/>
      <c r="N88" s="167"/>
    </row>
    <row r="89" spans="1:241" ht="47.25" customHeight="1" x14ac:dyDescent="0.25">
      <c r="A89" s="161"/>
      <c r="B89" s="159"/>
      <c r="C89" s="12" t="s">
        <v>32</v>
      </c>
      <c r="D89" s="11"/>
      <c r="E89" s="17"/>
      <c r="F89" s="11"/>
      <c r="G89" s="17"/>
      <c r="H89" s="11"/>
      <c r="I89" s="17"/>
      <c r="J89" s="11"/>
      <c r="K89" s="17"/>
      <c r="L89" s="11"/>
      <c r="M89" s="17"/>
      <c r="N89" s="167"/>
    </row>
    <row r="90" spans="1:241" ht="18" customHeight="1" x14ac:dyDescent="0.25">
      <c r="A90" s="161"/>
      <c r="B90" s="159"/>
      <c r="C90" s="125" t="s">
        <v>14</v>
      </c>
      <c r="D90" s="11">
        <v>8510.6</v>
      </c>
      <c r="E90" s="126">
        <v>1</v>
      </c>
      <c r="F90" s="130">
        <v>2421.9106999999999</v>
      </c>
      <c r="G90" s="17">
        <f>F90/D90</f>
        <v>0.28457578784104526</v>
      </c>
      <c r="H90" s="11">
        <f>F90+1313.27962</f>
        <v>3735.1903199999997</v>
      </c>
      <c r="I90" s="17">
        <f>H90/D90</f>
        <v>0.43888683759076913</v>
      </c>
      <c r="J90" s="11">
        <f>H90+1546.12823</f>
        <v>5281.31855</v>
      </c>
      <c r="K90" s="17">
        <f>J90/D90</f>
        <v>0.62055772213474958</v>
      </c>
      <c r="L90" s="11"/>
      <c r="M90" s="17"/>
      <c r="N90" s="167"/>
    </row>
    <row r="91" spans="1:241" ht="30" customHeight="1" x14ac:dyDescent="0.25">
      <c r="A91" s="161"/>
      <c r="B91" s="159"/>
      <c r="C91" s="40" t="s">
        <v>15</v>
      </c>
      <c r="D91" s="11"/>
      <c r="E91" s="17"/>
      <c r="F91" s="11"/>
      <c r="G91" s="17"/>
      <c r="H91" s="11"/>
      <c r="I91" s="17"/>
      <c r="J91" s="11"/>
      <c r="K91" s="17"/>
      <c r="L91" s="11"/>
      <c r="M91" s="17"/>
      <c r="N91" s="167"/>
    </row>
    <row r="92" spans="1:241" s="18" customFormat="1" ht="18" customHeight="1" x14ac:dyDescent="0.25">
      <c r="A92" s="161" t="s">
        <v>53</v>
      </c>
      <c r="B92" s="159" t="s">
        <v>56</v>
      </c>
      <c r="C92" s="20" t="s">
        <v>17</v>
      </c>
      <c r="D92" s="13">
        <f>SUM(D93:D97)</f>
        <v>1600</v>
      </c>
      <c r="E92" s="61">
        <f>SUM(E93:E97)</f>
        <v>1</v>
      </c>
      <c r="F92" s="13">
        <f>SUM(F93:F97)</f>
        <v>1600</v>
      </c>
      <c r="G92" s="14">
        <f>F92/D92</f>
        <v>1</v>
      </c>
      <c r="H92" s="13">
        <f>SUM(H93:H97)</f>
        <v>1600</v>
      </c>
      <c r="I92" s="14">
        <f>H92/D92</f>
        <v>1</v>
      </c>
      <c r="J92" s="13">
        <f>SUM(J93:J97)</f>
        <v>1600</v>
      </c>
      <c r="K92" s="14">
        <f>J92/D92</f>
        <v>1</v>
      </c>
      <c r="L92" s="13"/>
      <c r="M92" s="14"/>
      <c r="N92" s="167"/>
    </row>
    <row r="93" spans="1:241" ht="21.75" customHeight="1" x14ac:dyDescent="0.25">
      <c r="A93" s="161"/>
      <c r="B93" s="159"/>
      <c r="C93" s="12" t="s">
        <v>12</v>
      </c>
      <c r="D93" s="11"/>
      <c r="E93" s="17"/>
      <c r="F93" s="11"/>
      <c r="G93" s="17"/>
      <c r="H93" s="11"/>
      <c r="I93" s="17"/>
      <c r="J93" s="11"/>
      <c r="K93" s="17"/>
      <c r="L93" s="11"/>
      <c r="M93" s="17"/>
      <c r="N93" s="167"/>
    </row>
    <row r="94" spans="1:241" ht="31.15" customHeight="1" x14ac:dyDescent="0.25">
      <c r="A94" s="161"/>
      <c r="B94" s="159"/>
      <c r="C94" s="12" t="s">
        <v>13</v>
      </c>
      <c r="D94" s="11"/>
      <c r="E94" s="17"/>
      <c r="F94" s="11"/>
      <c r="G94" s="17"/>
      <c r="H94" s="11"/>
      <c r="I94" s="17"/>
      <c r="J94" s="11"/>
      <c r="K94" s="17"/>
      <c r="L94" s="11"/>
      <c r="M94" s="17"/>
      <c r="N94" s="167"/>
    </row>
    <row r="95" spans="1:241" ht="47.25" customHeight="1" x14ac:dyDescent="0.25">
      <c r="A95" s="161"/>
      <c r="B95" s="159"/>
      <c r="C95" s="12" t="s">
        <v>32</v>
      </c>
      <c r="D95" s="11"/>
      <c r="E95" s="17"/>
      <c r="F95" s="11"/>
      <c r="G95" s="17"/>
      <c r="H95" s="11"/>
      <c r="I95" s="17"/>
      <c r="J95" s="11"/>
      <c r="K95" s="17"/>
      <c r="L95" s="11"/>
      <c r="M95" s="17"/>
      <c r="N95" s="167"/>
    </row>
    <row r="96" spans="1:241" ht="18" customHeight="1" x14ac:dyDescent="0.25">
      <c r="A96" s="161"/>
      <c r="B96" s="159"/>
      <c r="C96" s="125" t="s">
        <v>14</v>
      </c>
      <c r="D96" s="11">
        <v>1600</v>
      </c>
      <c r="E96" s="126">
        <v>1</v>
      </c>
      <c r="F96" s="11">
        <v>1600</v>
      </c>
      <c r="G96" s="17">
        <f>F96/D96</f>
        <v>1</v>
      </c>
      <c r="H96" s="11">
        <f>F96+0</f>
        <v>1600</v>
      </c>
      <c r="I96" s="17">
        <f>H96/D96</f>
        <v>1</v>
      </c>
      <c r="J96" s="11">
        <f>H96+0</f>
        <v>1600</v>
      </c>
      <c r="K96" s="17">
        <f>J96/D96</f>
        <v>1</v>
      </c>
      <c r="L96" s="11"/>
      <c r="M96" s="17"/>
      <c r="N96" s="167"/>
    </row>
    <row r="97" spans="1:14" ht="30" customHeight="1" x14ac:dyDescent="0.25">
      <c r="A97" s="161"/>
      <c r="B97" s="159"/>
      <c r="C97" s="40" t="s">
        <v>15</v>
      </c>
      <c r="D97" s="11"/>
      <c r="E97" s="17"/>
      <c r="F97" s="11"/>
      <c r="G97" s="17"/>
      <c r="H97" s="11"/>
      <c r="I97" s="17"/>
      <c r="J97" s="11"/>
      <c r="K97" s="17"/>
      <c r="L97" s="11"/>
      <c r="M97" s="17"/>
      <c r="N97" s="167"/>
    </row>
    <row r="98" spans="1:14" ht="18" customHeight="1" x14ac:dyDescent="0.25">
      <c r="A98" s="164"/>
      <c r="B98" s="162" t="s">
        <v>57</v>
      </c>
      <c r="C98" s="20" t="s">
        <v>17</v>
      </c>
      <c r="D98" s="13">
        <f>SUM(D99:D103)</f>
        <v>10110.6</v>
      </c>
      <c r="E98" s="61">
        <f>SUM(E99:E103)</f>
        <v>1</v>
      </c>
      <c r="F98" s="13">
        <f>SUM(F99:F103)</f>
        <v>4021.9106999999999</v>
      </c>
      <c r="G98" s="14">
        <f>F98/D98</f>
        <v>0.39779149605364666</v>
      </c>
      <c r="H98" s="13">
        <f>SUM(H99:H103)</f>
        <v>5335.1903199999997</v>
      </c>
      <c r="I98" s="14">
        <f>H98/D98</f>
        <v>0.52768285957312122</v>
      </c>
      <c r="J98" s="13">
        <f>SUM(J99:J103)</f>
        <v>6881.31855</v>
      </c>
      <c r="K98" s="14">
        <f>J98/D98</f>
        <v>0.68060437066049495</v>
      </c>
      <c r="L98" s="13"/>
      <c r="M98" s="14"/>
      <c r="N98" s="160"/>
    </row>
    <row r="99" spans="1:14" ht="22.5" customHeight="1" x14ac:dyDescent="0.25">
      <c r="A99" s="164"/>
      <c r="B99" s="162"/>
      <c r="C99" s="12" t="s">
        <v>12</v>
      </c>
      <c r="D99" s="11"/>
      <c r="E99" s="17"/>
      <c r="F99" s="11"/>
      <c r="G99" s="17"/>
      <c r="H99" s="11"/>
      <c r="I99" s="17"/>
      <c r="J99" s="11"/>
      <c r="K99" s="17"/>
      <c r="L99" s="11"/>
      <c r="M99" s="17"/>
      <c r="N99" s="160"/>
    </row>
    <row r="100" spans="1:14" ht="33" customHeight="1" x14ac:dyDescent="0.25">
      <c r="A100" s="164"/>
      <c r="B100" s="162"/>
      <c r="C100" s="12" t="s">
        <v>13</v>
      </c>
      <c r="D100" s="11"/>
      <c r="E100" s="17"/>
      <c r="F100" s="11"/>
      <c r="G100" s="17"/>
      <c r="H100" s="11"/>
      <c r="I100" s="17"/>
      <c r="J100" s="11"/>
      <c r="K100" s="17"/>
      <c r="L100" s="11"/>
      <c r="M100" s="17"/>
      <c r="N100" s="160"/>
    </row>
    <row r="101" spans="1:14" ht="48" customHeight="1" x14ac:dyDescent="0.25">
      <c r="A101" s="164"/>
      <c r="B101" s="162"/>
      <c r="C101" s="12" t="s">
        <v>32</v>
      </c>
      <c r="D101" s="11"/>
      <c r="E101" s="17"/>
      <c r="F101" s="11"/>
      <c r="G101" s="17"/>
      <c r="H101" s="11"/>
      <c r="I101" s="17"/>
      <c r="J101" s="11"/>
      <c r="K101" s="17"/>
      <c r="L101" s="11"/>
      <c r="M101" s="17"/>
      <c r="N101" s="160"/>
    </row>
    <row r="102" spans="1:14" ht="18" customHeight="1" x14ac:dyDescent="0.25">
      <c r="A102" s="164"/>
      <c r="B102" s="162"/>
      <c r="C102" s="125" t="s">
        <v>14</v>
      </c>
      <c r="D102" s="11">
        <f>D90+D96</f>
        <v>10110.6</v>
      </c>
      <c r="E102" s="126">
        <v>1</v>
      </c>
      <c r="F102" s="11">
        <f>F90+F96</f>
        <v>4021.9106999999999</v>
      </c>
      <c r="G102" s="17">
        <f>F102/D102</f>
        <v>0.39779149605364666</v>
      </c>
      <c r="H102" s="11">
        <f>H90+H96</f>
        <v>5335.1903199999997</v>
      </c>
      <c r="I102" s="17">
        <f>H102/D102</f>
        <v>0.52768285957312122</v>
      </c>
      <c r="J102" s="11">
        <f>J90+J96</f>
        <v>6881.31855</v>
      </c>
      <c r="K102" s="17">
        <f>J102/D102</f>
        <v>0.68060437066049495</v>
      </c>
      <c r="L102" s="11"/>
      <c r="M102" s="17"/>
      <c r="N102" s="160"/>
    </row>
    <row r="103" spans="1:14" ht="34.9" customHeight="1" x14ac:dyDescent="0.25">
      <c r="A103" s="164"/>
      <c r="B103" s="162"/>
      <c r="C103" s="40" t="s">
        <v>15</v>
      </c>
      <c r="D103" s="11"/>
      <c r="E103" s="17"/>
      <c r="F103" s="11"/>
      <c r="G103" s="17"/>
      <c r="H103" s="11"/>
      <c r="I103" s="17"/>
      <c r="J103" s="11"/>
      <c r="K103" s="17"/>
      <c r="L103" s="11"/>
      <c r="M103" s="17"/>
      <c r="N103" s="160"/>
    </row>
    <row r="104" spans="1:14" ht="22.5" customHeight="1" x14ac:dyDescent="0.25">
      <c r="A104" s="166" t="s">
        <v>28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</row>
    <row r="105" spans="1:14" ht="18" customHeight="1" x14ac:dyDescent="0.25">
      <c r="A105" s="159" t="s">
        <v>58</v>
      </c>
      <c r="B105" s="159"/>
      <c r="C105" s="20" t="s">
        <v>17</v>
      </c>
      <c r="D105" s="13">
        <f>D106+D107+D108+D109+D110</f>
        <v>6530.2</v>
      </c>
      <c r="E105" s="61">
        <f>E106+E107+E108+E109+E110</f>
        <v>1</v>
      </c>
      <c r="F105" s="13">
        <f>F106+F107+F108+F109+F110</f>
        <v>2628.5685699999999</v>
      </c>
      <c r="G105" s="14">
        <f>F105/D105</f>
        <v>0.40252497167008666</v>
      </c>
      <c r="H105" s="13">
        <f>H106+H107+H108+H109+H110</f>
        <v>3632.6106099999997</v>
      </c>
      <c r="I105" s="14">
        <f>H105/D105</f>
        <v>0.55627861474380569</v>
      </c>
      <c r="J105" s="13">
        <f>J106+J107+J108+J109+J110</f>
        <v>4902.5185099999999</v>
      </c>
      <c r="K105" s="14">
        <f>J105/D105</f>
        <v>0.75074553765581453</v>
      </c>
      <c r="L105" s="13"/>
      <c r="M105" s="14"/>
      <c r="N105" s="160"/>
    </row>
    <row r="106" spans="1:14" ht="17.25" customHeight="1" x14ac:dyDescent="0.25">
      <c r="A106" s="159"/>
      <c r="B106" s="159"/>
      <c r="C106" s="12" t="s">
        <v>12</v>
      </c>
      <c r="D106" s="11"/>
      <c r="E106" s="17"/>
      <c r="F106" s="11"/>
      <c r="G106" s="17"/>
      <c r="H106" s="11"/>
      <c r="I106" s="17"/>
      <c r="J106" s="11"/>
      <c r="K106" s="17"/>
      <c r="L106" s="11"/>
      <c r="M106" s="17"/>
      <c r="N106" s="160"/>
    </row>
    <row r="107" spans="1:14" ht="31.9" customHeight="1" x14ac:dyDescent="0.25">
      <c r="A107" s="159"/>
      <c r="B107" s="159"/>
      <c r="C107" s="12" t="s">
        <v>13</v>
      </c>
      <c r="D107" s="11"/>
      <c r="E107" s="17"/>
      <c r="F107" s="11"/>
      <c r="G107" s="17"/>
      <c r="H107" s="11"/>
      <c r="I107" s="17"/>
      <c r="J107" s="11"/>
      <c r="K107" s="17"/>
      <c r="L107" s="11"/>
      <c r="M107" s="17"/>
      <c r="N107" s="160"/>
    </row>
    <row r="108" spans="1:14" ht="46.5" customHeight="1" x14ac:dyDescent="0.25">
      <c r="A108" s="159"/>
      <c r="B108" s="159"/>
      <c r="C108" s="12" t="s">
        <v>32</v>
      </c>
      <c r="D108" s="11"/>
      <c r="E108" s="17"/>
      <c r="F108" s="11"/>
      <c r="G108" s="17"/>
      <c r="H108" s="11"/>
      <c r="I108" s="17"/>
      <c r="J108" s="11"/>
      <c r="K108" s="17"/>
      <c r="L108" s="11"/>
      <c r="M108" s="17"/>
      <c r="N108" s="160"/>
    </row>
    <row r="109" spans="1:14" ht="18" customHeight="1" x14ac:dyDescent="0.25">
      <c r="A109" s="159"/>
      <c r="B109" s="159"/>
      <c r="C109" s="125" t="s">
        <v>14</v>
      </c>
      <c r="D109" s="11">
        <v>6530.2</v>
      </c>
      <c r="E109" s="126">
        <v>1</v>
      </c>
      <c r="F109" s="11">
        <v>2628.5685699999999</v>
      </c>
      <c r="G109" s="17">
        <f>F109/D109</f>
        <v>0.40252497167008666</v>
      </c>
      <c r="H109" s="11">
        <f>F109+1004.04204</f>
        <v>3632.6106099999997</v>
      </c>
      <c r="I109" s="17">
        <f>H109/D109</f>
        <v>0.55627861474380569</v>
      </c>
      <c r="J109" s="11">
        <f>H109+1269.9079</f>
        <v>4902.5185099999999</v>
      </c>
      <c r="K109" s="17">
        <f>J109/D109</f>
        <v>0.75074553765581453</v>
      </c>
      <c r="L109" s="11"/>
      <c r="M109" s="17"/>
      <c r="N109" s="160"/>
    </row>
    <row r="110" spans="1:14" ht="31.9" customHeight="1" x14ac:dyDescent="0.25">
      <c r="A110" s="159"/>
      <c r="B110" s="159"/>
      <c r="C110" s="40" t="s">
        <v>15</v>
      </c>
      <c r="D110" s="11"/>
      <c r="E110" s="17"/>
      <c r="F110" s="11"/>
      <c r="G110" s="17"/>
      <c r="H110" s="11"/>
      <c r="I110" s="17"/>
      <c r="J110" s="11"/>
      <c r="K110" s="17"/>
      <c r="L110" s="11"/>
      <c r="M110" s="17"/>
      <c r="N110" s="160"/>
    </row>
    <row r="111" spans="1:14" ht="18" customHeight="1" x14ac:dyDescent="0.25">
      <c r="A111" s="159" t="s">
        <v>59</v>
      </c>
      <c r="B111" s="159"/>
      <c r="C111" s="21" t="s">
        <v>17</v>
      </c>
      <c r="D111" s="13">
        <f>D112+D113+D114+D115+D116</f>
        <v>5794.1</v>
      </c>
      <c r="E111" s="61">
        <f>E112+E113+E114+E115+E116</f>
        <v>1</v>
      </c>
      <c r="F111" s="13">
        <f>F112+F113+F114+F115+F116</f>
        <v>1844.84213</v>
      </c>
      <c r="G111" s="14">
        <f>F111/D111</f>
        <v>0.31840011908665711</v>
      </c>
      <c r="H111" s="13">
        <f>H112+H113+H114+H115+H116</f>
        <v>2643.4797100000001</v>
      </c>
      <c r="I111" s="14">
        <f>H111/D111</f>
        <v>0.45623646640548143</v>
      </c>
      <c r="J111" s="13">
        <f>J112+J113+J114+J115+J116</f>
        <v>3815.64804</v>
      </c>
      <c r="K111" s="14">
        <f>J111/D111</f>
        <v>0.65854024611242468</v>
      </c>
      <c r="L111" s="13"/>
      <c r="M111" s="13"/>
      <c r="N111" s="160"/>
    </row>
    <row r="112" spans="1:14" ht="18" customHeight="1" x14ac:dyDescent="0.25">
      <c r="A112" s="159"/>
      <c r="B112" s="159"/>
      <c r="C112" s="12" t="s">
        <v>12</v>
      </c>
      <c r="D112" s="13"/>
      <c r="E112" s="17"/>
      <c r="F112" s="11"/>
      <c r="G112" s="17"/>
      <c r="H112" s="11"/>
      <c r="I112" s="11"/>
      <c r="J112" s="11"/>
      <c r="K112" s="11"/>
      <c r="L112" s="11"/>
      <c r="M112" s="11"/>
      <c r="N112" s="160"/>
    </row>
    <row r="113" spans="1:14" ht="34.5" customHeight="1" x14ac:dyDescent="0.25">
      <c r="A113" s="159"/>
      <c r="B113" s="159"/>
      <c r="C113" s="12" t="s">
        <v>13</v>
      </c>
      <c r="D113" s="11"/>
      <c r="E113" s="17"/>
      <c r="F113" s="11"/>
      <c r="G113" s="11"/>
      <c r="H113" s="11"/>
      <c r="I113" s="11"/>
      <c r="J113" s="11"/>
      <c r="K113" s="11"/>
      <c r="L113" s="11"/>
      <c r="M113" s="11"/>
      <c r="N113" s="160"/>
    </row>
    <row r="114" spans="1:14" ht="46.5" customHeight="1" x14ac:dyDescent="0.25">
      <c r="A114" s="159"/>
      <c r="B114" s="159"/>
      <c r="C114" s="12" t="s">
        <v>32</v>
      </c>
      <c r="D114" s="11"/>
      <c r="E114" s="17"/>
      <c r="F114" s="11"/>
      <c r="G114" s="11"/>
      <c r="H114" s="11"/>
      <c r="I114" s="11"/>
      <c r="J114" s="11"/>
      <c r="K114" s="11"/>
      <c r="L114" s="11"/>
      <c r="M114" s="11"/>
      <c r="N114" s="160"/>
    </row>
    <row r="115" spans="1:14" ht="18" customHeight="1" x14ac:dyDescent="0.25">
      <c r="A115" s="159"/>
      <c r="B115" s="159"/>
      <c r="C115" s="125" t="s">
        <v>14</v>
      </c>
      <c r="D115" s="11">
        <v>5794.1</v>
      </c>
      <c r="E115" s="126">
        <v>1</v>
      </c>
      <c r="F115" s="11">
        <v>1844.84213</v>
      </c>
      <c r="G115" s="17">
        <f>F115/D115</f>
        <v>0.31840011908665711</v>
      </c>
      <c r="H115" s="11">
        <f>F115+798.63758</f>
        <v>2643.4797100000001</v>
      </c>
      <c r="I115" s="17">
        <f>H115/D115</f>
        <v>0.45623646640548143</v>
      </c>
      <c r="J115" s="11">
        <f>H115+1172.16833</f>
        <v>3815.64804</v>
      </c>
      <c r="K115" s="17">
        <f>J115/D115</f>
        <v>0.65854024611242468</v>
      </c>
      <c r="L115" s="11"/>
      <c r="M115" s="17"/>
      <c r="N115" s="160"/>
    </row>
    <row r="116" spans="1:14" ht="31.15" customHeight="1" x14ac:dyDescent="0.25">
      <c r="A116" s="159"/>
      <c r="B116" s="159"/>
      <c r="C116" s="40" t="s">
        <v>15</v>
      </c>
      <c r="D116" s="11"/>
      <c r="E116" s="17"/>
      <c r="F116" s="11"/>
      <c r="G116" s="17"/>
      <c r="H116" s="11"/>
      <c r="I116" s="17"/>
      <c r="J116" s="11"/>
      <c r="K116" s="17"/>
      <c r="L116" s="11"/>
      <c r="M116" s="17"/>
      <c r="N116" s="160"/>
    </row>
    <row r="117" spans="1:14" s="22" customFormat="1" ht="66.75" customHeight="1" x14ac:dyDescent="0.25">
      <c r="A117" s="155" t="s">
        <v>29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</row>
    <row r="118" spans="1:14" s="115" customFormat="1" ht="19.7" customHeight="1" x14ac:dyDescent="0.2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1:14" s="116" customFormat="1" ht="19.7" customHeight="1" x14ac:dyDescent="0.3">
      <c r="A119" s="152" t="s">
        <v>60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</row>
    <row r="120" spans="1:14" s="116" customFormat="1" ht="12.6" customHeight="1" x14ac:dyDescent="0.3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</row>
    <row r="121" spans="1:14" s="116" customFormat="1" ht="16.5" customHeight="1" x14ac:dyDescent="0.3">
      <c r="A121" s="23" t="s">
        <v>61</v>
      </c>
      <c r="B121" s="23"/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s="116" customFormat="1" ht="14.45" customHeight="1" x14ac:dyDescent="0.3">
      <c r="A122" s="26"/>
      <c r="B122" s="148"/>
      <c r="C122" s="28"/>
      <c r="D122" s="29"/>
      <c r="E122" s="29"/>
      <c r="F122" s="148"/>
      <c r="G122" s="148"/>
      <c r="H122" s="148"/>
      <c r="I122" s="148"/>
      <c r="J122" s="148"/>
      <c r="K122" s="148"/>
      <c r="L122" s="148"/>
      <c r="M122" s="148"/>
    </row>
    <row r="123" spans="1:14" s="116" customFormat="1" ht="18.75" x14ac:dyDescent="0.3">
      <c r="A123" s="157" t="s">
        <v>30</v>
      </c>
      <c r="B123" s="158"/>
      <c r="C123" s="28"/>
      <c r="D123" s="29"/>
      <c r="E123" s="29"/>
      <c r="F123" s="148"/>
      <c r="G123" s="148"/>
      <c r="H123" s="148"/>
      <c r="I123" s="148"/>
      <c r="J123" s="148"/>
      <c r="K123" s="148"/>
      <c r="L123" s="148"/>
      <c r="M123" s="148"/>
    </row>
    <row r="124" spans="1:14" s="116" customFormat="1" ht="9.75" customHeight="1" x14ac:dyDescent="0.3">
      <c r="A124" s="26"/>
      <c r="B124" s="148"/>
      <c r="C124" s="28"/>
      <c r="D124" s="29"/>
      <c r="E124" s="29"/>
      <c r="F124" s="148"/>
      <c r="G124" s="148"/>
      <c r="H124" s="148"/>
      <c r="I124" s="148"/>
      <c r="J124" s="148"/>
      <c r="K124" s="148"/>
      <c r="L124" s="148"/>
      <c r="M124" s="148"/>
    </row>
    <row r="125" spans="1:14" s="116" customFormat="1" ht="18.75" x14ac:dyDescent="0.3">
      <c r="A125" s="152" t="s">
        <v>62</v>
      </c>
      <c r="B125" s="152"/>
      <c r="C125" s="153"/>
      <c r="D125" s="153"/>
      <c r="E125" s="153"/>
      <c r="F125" s="153"/>
      <c r="G125" s="153"/>
      <c r="H125" s="147"/>
      <c r="I125" s="147"/>
      <c r="J125" s="147"/>
      <c r="K125" s="147"/>
      <c r="L125" s="147"/>
      <c r="M125" s="147"/>
    </row>
    <row r="126" spans="1:14" s="116" customFormat="1" ht="18.75" x14ac:dyDescent="0.25">
      <c r="A126" s="148"/>
      <c r="B126" s="148"/>
      <c r="C126" s="28"/>
      <c r="D126" s="29"/>
      <c r="E126" s="29"/>
      <c r="F126" s="148"/>
      <c r="G126" s="148"/>
      <c r="H126" s="148"/>
      <c r="I126" s="148"/>
      <c r="J126" s="148"/>
      <c r="K126" s="148"/>
      <c r="L126" s="148"/>
      <c r="M126" s="148"/>
    </row>
    <row r="127" spans="1:14" ht="18.75" x14ac:dyDescent="0.3">
      <c r="A127" s="152" t="s">
        <v>114</v>
      </c>
      <c r="B127" s="152"/>
      <c r="C127" s="153"/>
      <c r="D127" s="153"/>
      <c r="E127" s="153"/>
      <c r="F127" s="153"/>
      <c r="G127" s="153"/>
    </row>
    <row r="128" spans="1:14" ht="18.75" x14ac:dyDescent="0.3">
      <c r="A128" s="25"/>
      <c r="B128" s="148"/>
      <c r="C128" s="28"/>
      <c r="D128" s="29"/>
      <c r="E128" s="29"/>
      <c r="F128" s="148"/>
      <c r="G128" s="148"/>
      <c r="H128" s="148"/>
      <c r="I128" s="148"/>
      <c r="J128" s="148"/>
      <c r="K128" s="148"/>
      <c r="L128" s="148"/>
      <c r="M128" s="148"/>
    </row>
    <row r="129" spans="1:14" x14ac:dyDescent="0.25">
      <c r="A129" s="30"/>
    </row>
    <row r="130" spans="1:14" x14ac:dyDescent="0.25">
      <c r="A130" s="30"/>
    </row>
    <row r="131" spans="1:14" x14ac:dyDescent="0.25">
      <c r="A131" s="30"/>
    </row>
    <row r="132" spans="1:14" ht="14.25" customHeight="1" x14ac:dyDescent="0.25">
      <c r="A132" s="30"/>
    </row>
    <row r="133" spans="1:14" x14ac:dyDescent="0.25">
      <c r="A133" s="31"/>
    </row>
    <row r="134" spans="1:14" x14ac:dyDescent="0.25">
      <c r="A134" s="30"/>
    </row>
    <row r="135" spans="1:14" x14ac:dyDescent="0.25">
      <c r="A135" s="30"/>
    </row>
    <row r="136" spans="1:14" x14ac:dyDescent="0.25">
      <c r="A136" s="30"/>
    </row>
    <row r="137" spans="1:14" x14ac:dyDescent="0.25">
      <c r="A137" s="30"/>
    </row>
    <row r="138" spans="1:14" ht="12.75" customHeight="1" x14ac:dyDescent="0.25">
      <c r="A138" s="30"/>
    </row>
    <row r="139" spans="1:14" x14ac:dyDescent="0.25">
      <c r="A139" s="31"/>
    </row>
    <row r="140" spans="1:14" x14ac:dyDescent="0.25">
      <c r="A140" s="30"/>
    </row>
    <row r="141" spans="1:14" s="1" customFormat="1" x14ac:dyDescent="0.25">
      <c r="A141" s="30"/>
      <c r="C141" s="2"/>
      <c r="D141" s="3"/>
      <c r="E141" s="3"/>
      <c r="N141" s="4"/>
    </row>
    <row r="142" spans="1:14" s="1" customFormat="1" x14ac:dyDescent="0.25">
      <c r="A142" s="30"/>
      <c r="C142" s="2"/>
      <c r="D142" s="3"/>
      <c r="E142" s="3"/>
      <c r="N142" s="4"/>
    </row>
    <row r="143" spans="1:14" s="1" customFormat="1" x14ac:dyDescent="0.25">
      <c r="A143" s="30"/>
      <c r="C143" s="2"/>
      <c r="D143" s="3"/>
      <c r="E143" s="3"/>
      <c r="N143" s="4"/>
    </row>
    <row r="144" spans="1:14" s="1" customFormat="1" x14ac:dyDescent="0.25">
      <c r="A144" s="30"/>
      <c r="C144" s="2"/>
      <c r="D144" s="3"/>
      <c r="E144" s="3"/>
      <c r="N144" s="4"/>
    </row>
    <row r="150" spans="3:14" s="1" customFormat="1" ht="49.5" customHeight="1" x14ac:dyDescent="0.25">
      <c r="C150" s="2"/>
      <c r="D150" s="3"/>
      <c r="E150" s="3"/>
      <c r="N150" s="4"/>
    </row>
  </sheetData>
  <mergeCells count="64">
    <mergeCell ref="A119:M119"/>
    <mergeCell ref="A123:B123"/>
    <mergeCell ref="A125:G125"/>
    <mergeCell ref="A127:G127"/>
    <mergeCell ref="A104:N104"/>
    <mergeCell ref="A105:B110"/>
    <mergeCell ref="N105:N110"/>
    <mergeCell ref="A111:B116"/>
    <mergeCell ref="N111:N116"/>
    <mergeCell ref="A117:N117"/>
    <mergeCell ref="A92:A97"/>
    <mergeCell ref="B92:B97"/>
    <mergeCell ref="N92:N97"/>
    <mergeCell ref="A98:A103"/>
    <mergeCell ref="B98:B103"/>
    <mergeCell ref="N98:N103"/>
    <mergeCell ref="A79:A84"/>
    <mergeCell ref="B79:B84"/>
    <mergeCell ref="N79:N84"/>
    <mergeCell ref="A85:N85"/>
    <mergeCell ref="A86:A91"/>
    <mergeCell ref="B86:B91"/>
    <mergeCell ref="N86:N91"/>
    <mergeCell ref="A66:A71"/>
    <mergeCell ref="B66:B71"/>
    <mergeCell ref="N66:N71"/>
    <mergeCell ref="A72:N72"/>
    <mergeCell ref="A73:A78"/>
    <mergeCell ref="B73:B78"/>
    <mergeCell ref="N73:N78"/>
    <mergeCell ref="A54:A59"/>
    <mergeCell ref="B54:B59"/>
    <mergeCell ref="N54:N59"/>
    <mergeCell ref="A60:A65"/>
    <mergeCell ref="B60:B65"/>
    <mergeCell ref="N60:N65"/>
    <mergeCell ref="A29:B34"/>
    <mergeCell ref="A35:B40"/>
    <mergeCell ref="N35:N46"/>
    <mergeCell ref="A41:B46"/>
    <mergeCell ref="A47:B52"/>
    <mergeCell ref="A53:N53"/>
    <mergeCell ref="H14:I14"/>
    <mergeCell ref="J14:K14"/>
    <mergeCell ref="L14:M14"/>
    <mergeCell ref="A17:B22"/>
    <mergeCell ref="N17:N22"/>
    <mergeCell ref="A23:B28"/>
    <mergeCell ref="A11:N11"/>
    <mergeCell ref="A13:A15"/>
    <mergeCell ref="B13:B15"/>
    <mergeCell ref="C13:C15"/>
    <mergeCell ref="D13:E13"/>
    <mergeCell ref="F13:M13"/>
    <mergeCell ref="N13:N15"/>
    <mergeCell ref="D14:D15"/>
    <mergeCell ref="E14:E15"/>
    <mergeCell ref="F14:G14"/>
    <mergeCell ref="A2:N2"/>
    <mergeCell ref="A3:N3"/>
    <mergeCell ref="A4:N4"/>
    <mergeCell ref="A6:N6"/>
    <mergeCell ref="A7:N7"/>
    <mergeCell ref="A9:N9"/>
  </mergeCells>
  <pageMargins left="0.59055118110236227" right="0.59055118110236227" top="0.39370078740157483" bottom="0.39370078740157483" header="0" footer="0"/>
  <pageSetup paperSize="9" scale="65" fitToHeight="0" orientation="landscape" r:id="rId1"/>
  <headerFooter>
    <oddFooter>&amp;C&amp;"Times New Roman,обычный"&amp;8Страница  &amp;P из &amp;N</oddFooter>
  </headerFooter>
  <rowBreaks count="4" manualBreakCount="4">
    <brk id="34" max="13" man="1"/>
    <brk id="59" max="13" man="1"/>
    <brk id="84" max="13" man="1"/>
    <brk id="103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24"/>
  <sheetViews>
    <sheetView view="pageBreakPreview" topLeftCell="A13" zoomScaleNormal="71" zoomScaleSheetLayoutView="100" workbookViewId="0">
      <selection activeCell="T17" sqref="T17"/>
    </sheetView>
  </sheetViews>
  <sheetFormatPr defaultColWidth="9.140625" defaultRowHeight="15.75" x14ac:dyDescent="0.25"/>
  <cols>
    <col min="1" max="1" width="4" style="41" customWidth="1"/>
    <col min="2" max="2" width="32.5703125" style="42" customWidth="1"/>
    <col min="3" max="3" width="14.85546875" style="42" customWidth="1"/>
    <col min="4" max="4" width="16.7109375" style="42" customWidth="1"/>
    <col min="5" max="6" width="7.7109375" style="42" customWidth="1"/>
    <col min="7" max="7" width="5.5703125" style="42" customWidth="1"/>
    <col min="8" max="8" width="7.28515625" style="42" customWidth="1"/>
    <col min="9" max="9" width="6.5703125" style="42" customWidth="1"/>
    <col min="10" max="10" width="6.28515625" style="42" customWidth="1"/>
    <col min="11" max="11" width="7" style="42" customWidth="1"/>
    <col min="12" max="12" width="7.28515625" style="42" customWidth="1"/>
    <col min="13" max="13" width="5.5703125" style="42" customWidth="1"/>
    <col min="14" max="14" width="6.85546875" style="42" customWidth="1"/>
    <col min="15" max="15" width="7" style="42" customWidth="1"/>
    <col min="16" max="16" width="5.7109375" style="42" customWidth="1"/>
    <col min="17" max="17" width="15.140625" style="42" customWidth="1"/>
    <col min="18" max="16384" width="9.140625" style="42"/>
  </cols>
  <sheetData>
    <row r="2" spans="1:17" x14ac:dyDescent="0.25">
      <c r="A2" s="181" t="s">
        <v>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x14ac:dyDescent="0.25">
      <c r="A3" s="180" t="s">
        <v>39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x14ac:dyDescent="0.25">
      <c r="A4" s="178" t="s">
        <v>33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11.25" customHeight="1" x14ac:dyDescent="0.25">
      <c r="A5" s="53"/>
      <c r="B5" s="53"/>
      <c r="C5" s="53"/>
      <c r="D5" s="53"/>
      <c r="E5" s="35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5.95" customHeight="1" x14ac:dyDescent="0.25">
      <c r="A6" s="174" t="s">
        <v>121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7" x14ac:dyDescent="0.25">
      <c r="A7" s="178" t="s">
        <v>34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17" ht="12.75" customHeight="1" x14ac:dyDescent="0.25">
      <c r="A8" s="184" t="s">
        <v>2</v>
      </c>
      <c r="B8" s="183" t="s">
        <v>36</v>
      </c>
      <c r="C8" s="183" t="s">
        <v>37</v>
      </c>
      <c r="D8" s="183" t="s">
        <v>105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6" t="s">
        <v>103</v>
      </c>
    </row>
    <row r="9" spans="1:17" ht="87" customHeight="1" x14ac:dyDescent="0.25">
      <c r="A9" s="184"/>
      <c r="B9" s="183"/>
      <c r="C9" s="183"/>
      <c r="D9" s="183"/>
      <c r="E9" s="183" t="s">
        <v>42</v>
      </c>
      <c r="F9" s="188"/>
      <c r="G9" s="188"/>
      <c r="H9" s="183" t="s">
        <v>43</v>
      </c>
      <c r="I9" s="188"/>
      <c r="J9" s="188"/>
      <c r="K9" s="183" t="s">
        <v>44</v>
      </c>
      <c r="L9" s="188"/>
      <c r="M9" s="188"/>
      <c r="N9" s="183" t="s">
        <v>102</v>
      </c>
      <c r="O9" s="188"/>
      <c r="P9" s="188"/>
      <c r="Q9" s="187"/>
    </row>
    <row r="10" spans="1:17" ht="19.5" customHeight="1" x14ac:dyDescent="0.25">
      <c r="A10" s="184"/>
      <c r="B10" s="183"/>
      <c r="C10" s="183"/>
      <c r="D10" s="183"/>
      <c r="E10" s="150" t="s">
        <v>8</v>
      </c>
      <c r="F10" s="150" t="s">
        <v>9</v>
      </c>
      <c r="G10" s="150" t="s">
        <v>7</v>
      </c>
      <c r="H10" s="150" t="s">
        <v>8</v>
      </c>
      <c r="I10" s="150" t="s">
        <v>9</v>
      </c>
      <c r="J10" s="150" t="s">
        <v>7</v>
      </c>
      <c r="K10" s="150" t="s">
        <v>8</v>
      </c>
      <c r="L10" s="150" t="s">
        <v>9</v>
      </c>
      <c r="M10" s="150" t="s">
        <v>7</v>
      </c>
      <c r="N10" s="150" t="s">
        <v>8</v>
      </c>
      <c r="O10" s="150" t="s">
        <v>9</v>
      </c>
      <c r="P10" s="150" t="s">
        <v>7</v>
      </c>
      <c r="Q10" s="187"/>
    </row>
    <row r="11" spans="1:17" s="112" customFormat="1" ht="31.5" x14ac:dyDescent="0.25">
      <c r="A11" s="107">
        <v>1</v>
      </c>
      <c r="B11" s="108" t="s">
        <v>104</v>
      </c>
      <c r="C11" s="144">
        <v>60</v>
      </c>
      <c r="D11" s="110">
        <v>40</v>
      </c>
      <c r="E11" s="110">
        <v>5</v>
      </c>
      <c r="F11" s="110">
        <v>5</v>
      </c>
      <c r="G11" s="110">
        <v>100</v>
      </c>
      <c r="H11" s="110">
        <v>8</v>
      </c>
      <c r="I11" s="110">
        <v>8</v>
      </c>
      <c r="J11" s="110">
        <v>100</v>
      </c>
      <c r="K11" s="110">
        <v>11</v>
      </c>
      <c r="L11" s="110">
        <v>11</v>
      </c>
      <c r="M11" s="110">
        <v>100</v>
      </c>
      <c r="N11" s="110"/>
      <c r="O11" s="110"/>
      <c r="P11" s="110"/>
      <c r="Q11" s="151"/>
    </row>
    <row r="12" spans="1:17" s="112" customFormat="1" ht="63" x14ac:dyDescent="0.25">
      <c r="A12" s="107">
        <v>2</v>
      </c>
      <c r="B12" s="108" t="s">
        <v>106</v>
      </c>
      <c r="C12" s="144">
        <v>20</v>
      </c>
      <c r="D12" s="110">
        <v>9</v>
      </c>
      <c r="E12" s="110">
        <v>0</v>
      </c>
      <c r="F12" s="110">
        <v>0</v>
      </c>
      <c r="G12" s="110">
        <v>100</v>
      </c>
      <c r="H12" s="110">
        <v>0</v>
      </c>
      <c r="I12" s="110">
        <v>0</v>
      </c>
      <c r="J12" s="110">
        <v>100</v>
      </c>
      <c r="K12" s="110">
        <v>0</v>
      </c>
      <c r="L12" s="110">
        <v>0</v>
      </c>
      <c r="M12" s="110">
        <v>100</v>
      </c>
      <c r="N12" s="110"/>
      <c r="O12" s="110"/>
      <c r="P12" s="110"/>
      <c r="Q12" s="151"/>
    </row>
    <row r="13" spans="1:17" s="112" customFormat="1" ht="94.5" x14ac:dyDescent="0.25">
      <c r="A13" s="107">
        <v>3</v>
      </c>
      <c r="B13" s="108" t="s">
        <v>107</v>
      </c>
      <c r="C13" s="144">
        <v>9</v>
      </c>
      <c r="D13" s="110">
        <v>1</v>
      </c>
      <c r="E13" s="110">
        <v>0</v>
      </c>
      <c r="F13" s="110">
        <v>0</v>
      </c>
      <c r="G13" s="110">
        <v>100</v>
      </c>
      <c r="H13" s="110">
        <v>1</v>
      </c>
      <c r="I13" s="110">
        <v>1</v>
      </c>
      <c r="J13" s="110">
        <v>100</v>
      </c>
      <c r="K13" s="110">
        <v>1</v>
      </c>
      <c r="L13" s="110">
        <v>1</v>
      </c>
      <c r="M13" s="110">
        <v>100</v>
      </c>
      <c r="N13" s="110"/>
      <c r="O13" s="110"/>
      <c r="P13" s="110"/>
      <c r="Q13" s="151"/>
    </row>
    <row r="14" spans="1:17" s="112" customFormat="1" ht="63" x14ac:dyDescent="0.25">
      <c r="A14" s="107">
        <v>4</v>
      </c>
      <c r="B14" s="108" t="s">
        <v>108</v>
      </c>
      <c r="C14" s="144">
        <v>4</v>
      </c>
      <c r="D14" s="110">
        <v>3</v>
      </c>
      <c r="E14" s="110">
        <v>1</v>
      </c>
      <c r="F14" s="110">
        <v>1</v>
      </c>
      <c r="G14" s="110">
        <v>100</v>
      </c>
      <c r="H14" s="110">
        <v>1</v>
      </c>
      <c r="I14" s="110">
        <v>2</v>
      </c>
      <c r="J14" s="110">
        <v>200</v>
      </c>
      <c r="K14" s="110">
        <v>3</v>
      </c>
      <c r="L14" s="110">
        <v>4</v>
      </c>
      <c r="M14" s="110">
        <v>133</v>
      </c>
      <c r="N14" s="110"/>
      <c r="O14" s="110"/>
      <c r="P14" s="110"/>
      <c r="Q14" s="141" t="s">
        <v>65</v>
      </c>
    </row>
    <row r="15" spans="1:17" s="112" customFormat="1" ht="129" customHeight="1" x14ac:dyDescent="0.25">
      <c r="A15" s="107">
        <v>5</v>
      </c>
      <c r="B15" s="108" t="s">
        <v>109</v>
      </c>
      <c r="C15" s="144">
        <v>10</v>
      </c>
      <c r="D15" s="110">
        <v>10</v>
      </c>
      <c r="E15" s="110">
        <v>0</v>
      </c>
      <c r="F15" s="110">
        <v>0</v>
      </c>
      <c r="G15" s="110">
        <v>100</v>
      </c>
      <c r="H15" s="110">
        <v>0</v>
      </c>
      <c r="I15" s="110">
        <v>0</v>
      </c>
      <c r="J15" s="110">
        <v>100</v>
      </c>
      <c r="K15" s="110">
        <v>0</v>
      </c>
      <c r="L15" s="110">
        <v>0</v>
      </c>
      <c r="M15" s="110">
        <v>100</v>
      </c>
      <c r="N15" s="110"/>
      <c r="O15" s="110"/>
      <c r="P15" s="110"/>
      <c r="Q15" s="151"/>
    </row>
    <row r="16" spans="1:17" s="112" customFormat="1" ht="47.25" x14ac:dyDescent="0.25">
      <c r="A16" s="107">
        <v>6</v>
      </c>
      <c r="B16" s="108" t="s">
        <v>110</v>
      </c>
      <c r="C16" s="144">
        <v>100</v>
      </c>
      <c r="D16" s="110">
        <v>100</v>
      </c>
      <c r="E16" s="110">
        <v>100</v>
      </c>
      <c r="F16" s="110">
        <v>100</v>
      </c>
      <c r="G16" s="110">
        <v>100</v>
      </c>
      <c r="H16" s="110">
        <v>100</v>
      </c>
      <c r="I16" s="110">
        <v>100</v>
      </c>
      <c r="J16" s="110">
        <v>100</v>
      </c>
      <c r="K16" s="110">
        <v>100</v>
      </c>
      <c r="L16" s="110">
        <v>100</v>
      </c>
      <c r="M16" s="110">
        <v>100</v>
      </c>
      <c r="N16" s="110"/>
      <c r="O16" s="110"/>
      <c r="P16" s="110"/>
      <c r="Q16" s="151"/>
    </row>
    <row r="17" spans="1:44" s="112" customFormat="1" ht="110.25" x14ac:dyDescent="0.25">
      <c r="A17" s="107">
        <v>7</v>
      </c>
      <c r="B17" s="108" t="s">
        <v>111</v>
      </c>
      <c r="C17" s="144">
        <v>100</v>
      </c>
      <c r="D17" s="110">
        <v>100</v>
      </c>
      <c r="E17" s="110">
        <v>100</v>
      </c>
      <c r="F17" s="110">
        <v>100</v>
      </c>
      <c r="G17" s="110">
        <v>100</v>
      </c>
      <c r="H17" s="110">
        <v>100</v>
      </c>
      <c r="I17" s="110">
        <v>100</v>
      </c>
      <c r="J17" s="110">
        <v>100</v>
      </c>
      <c r="K17" s="110">
        <v>100</v>
      </c>
      <c r="L17" s="110">
        <v>100</v>
      </c>
      <c r="M17" s="110">
        <v>100</v>
      </c>
      <c r="N17" s="110"/>
      <c r="O17" s="110"/>
      <c r="P17" s="110"/>
      <c r="Q17" s="151"/>
    </row>
    <row r="18" spans="1:44" s="45" customForma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44" s="45" customFormat="1" x14ac:dyDescent="0.25">
      <c r="A19" s="43"/>
      <c r="B19" s="185" t="s">
        <v>112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44"/>
    </row>
    <row r="20" spans="1:44" s="45" customFormat="1" ht="14.25" customHeight="1" x14ac:dyDescent="0.25">
      <c r="A20" s="55"/>
      <c r="B20" s="57"/>
      <c r="C20" s="56"/>
      <c r="D20" s="5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44" s="45" customFormat="1" x14ac:dyDescent="0.25">
      <c r="A21" s="46"/>
      <c r="B21" s="185" t="s">
        <v>61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44"/>
    </row>
    <row r="22" spans="1:44" s="6" customFormat="1" ht="14.25" customHeight="1" x14ac:dyDescent="0.25">
      <c r="A22" s="182"/>
      <c r="B22" s="182"/>
      <c r="C22" s="182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</row>
    <row r="23" spans="1:44" s="6" customFormat="1" x14ac:dyDescent="0.25">
      <c r="A23" s="48"/>
      <c r="B23" s="49"/>
      <c r="C23" s="49"/>
      <c r="D23" s="50"/>
      <c r="E23" s="51"/>
      <c r="F23" s="51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49"/>
      <c r="AJ23" s="49"/>
      <c r="AK23" s="49"/>
      <c r="AL23" s="52"/>
      <c r="AM23" s="52"/>
      <c r="AN23" s="52"/>
    </row>
    <row r="24" spans="1:44" x14ac:dyDescent="0.25">
      <c r="A24" s="149"/>
    </row>
  </sheetData>
  <mergeCells count="18">
    <mergeCell ref="B21:Q21"/>
    <mergeCell ref="A22:C22"/>
    <mergeCell ref="Q8:Q10"/>
    <mergeCell ref="E9:G9"/>
    <mergeCell ref="H9:J9"/>
    <mergeCell ref="K9:M9"/>
    <mergeCell ref="N9:P9"/>
    <mergeCell ref="B19:Q19"/>
    <mergeCell ref="A2:Q2"/>
    <mergeCell ref="A3:Q3"/>
    <mergeCell ref="A4:Q4"/>
    <mergeCell ref="A6:Q6"/>
    <mergeCell ref="A7:Q7"/>
    <mergeCell ref="A8:A10"/>
    <mergeCell ref="B8:B10"/>
    <mergeCell ref="C8:C10"/>
    <mergeCell ref="D8:D10"/>
    <mergeCell ref="E8:P8"/>
  </mergeCells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D1" workbookViewId="0">
      <selection activeCell="W43" sqref="W43"/>
    </sheetView>
  </sheetViews>
  <sheetFormatPr defaultRowHeight="15" x14ac:dyDescent="0.25"/>
  <cols>
    <col min="1" max="1" width="9.85546875" customWidth="1"/>
    <col min="2" max="2" width="10.5703125" customWidth="1"/>
    <col min="3" max="3" width="10.28515625" customWidth="1"/>
    <col min="6" max="6" width="13.28515625" customWidth="1"/>
    <col min="7" max="7" width="12.28515625" customWidth="1"/>
    <col min="9" max="9" width="12.140625" customWidth="1"/>
    <col min="10" max="10" width="13.42578125" customWidth="1"/>
    <col min="11" max="11" width="12.5703125" customWidth="1"/>
    <col min="13" max="13" width="11.85546875" customWidth="1"/>
    <col min="14" max="14" width="12.28515625" customWidth="1"/>
    <col min="15" max="15" width="11.5703125" customWidth="1"/>
    <col min="16" max="16" width="12.7109375" customWidth="1"/>
    <col min="19" max="19" width="14" customWidth="1"/>
    <col min="20" max="20" width="13.42578125" customWidth="1"/>
    <col min="21" max="21" width="10.85546875" customWidth="1"/>
    <col min="23" max="23" width="11.85546875" customWidth="1"/>
    <col min="24" max="24" width="11.42578125" bestFit="1" customWidth="1"/>
    <col min="25" max="25" width="11.85546875" customWidth="1"/>
    <col min="26" max="26" width="15.42578125" customWidth="1"/>
  </cols>
  <sheetData>
    <row r="1" spans="1:26" x14ac:dyDescent="0.25">
      <c r="A1" s="212" t="s">
        <v>67</v>
      </c>
      <c r="B1" s="213"/>
      <c r="C1" s="214"/>
      <c r="D1" s="215" t="s">
        <v>68</v>
      </c>
      <c r="E1" s="216"/>
      <c r="F1" s="217"/>
      <c r="G1" s="218" t="s">
        <v>69</v>
      </c>
      <c r="H1" s="219"/>
      <c r="I1" s="220" t="s">
        <v>70</v>
      </c>
      <c r="J1" s="221"/>
      <c r="K1" s="63" t="s">
        <v>71</v>
      </c>
      <c r="L1" s="222" t="s">
        <v>72</v>
      </c>
      <c r="M1" s="223"/>
      <c r="N1" s="224" t="s">
        <v>73</v>
      </c>
      <c r="O1" s="225"/>
      <c r="P1" s="225"/>
      <c r="Q1" s="226"/>
      <c r="R1" s="63" t="s">
        <v>74</v>
      </c>
      <c r="S1" s="64" t="s">
        <v>75</v>
      </c>
      <c r="T1" s="193" t="s">
        <v>76</v>
      </c>
      <c r="U1" s="194"/>
      <c r="V1" s="194"/>
      <c r="W1" s="195"/>
      <c r="X1" s="65" t="s">
        <v>77</v>
      </c>
      <c r="Y1" s="63" t="s">
        <v>78</v>
      </c>
      <c r="Z1" s="66"/>
    </row>
    <row r="2" spans="1:26" ht="51" x14ac:dyDescent="0.25">
      <c r="A2" s="67" t="s">
        <v>79</v>
      </c>
      <c r="B2" s="67" t="s">
        <v>80</v>
      </c>
      <c r="C2" s="68" t="s">
        <v>81</v>
      </c>
      <c r="D2" s="69" t="s">
        <v>82</v>
      </c>
      <c r="E2" s="69" t="s">
        <v>81</v>
      </c>
      <c r="F2" s="69" t="s">
        <v>83</v>
      </c>
      <c r="G2" s="70" t="s">
        <v>84</v>
      </c>
      <c r="H2" s="70" t="s">
        <v>85</v>
      </c>
      <c r="I2" s="71" t="s">
        <v>84</v>
      </c>
      <c r="J2" s="71" t="s">
        <v>85</v>
      </c>
      <c r="K2" s="72" t="s">
        <v>86</v>
      </c>
      <c r="L2" s="73" t="s">
        <v>87</v>
      </c>
      <c r="M2" s="73" t="s">
        <v>88</v>
      </c>
      <c r="N2" s="74" t="s">
        <v>89</v>
      </c>
      <c r="O2" s="74" t="s">
        <v>90</v>
      </c>
      <c r="P2" s="74" t="s">
        <v>91</v>
      </c>
      <c r="Q2" s="74" t="s">
        <v>92</v>
      </c>
      <c r="R2" s="72" t="s">
        <v>93</v>
      </c>
      <c r="S2" s="75" t="s">
        <v>94</v>
      </c>
      <c r="T2" s="76" t="s">
        <v>89</v>
      </c>
      <c r="U2" s="76" t="s">
        <v>90</v>
      </c>
      <c r="V2" s="76" t="s">
        <v>95</v>
      </c>
      <c r="W2" s="76" t="s">
        <v>96</v>
      </c>
      <c r="X2" s="77" t="s">
        <v>97</v>
      </c>
      <c r="Y2" s="78" t="s">
        <v>98</v>
      </c>
      <c r="Z2" s="79"/>
    </row>
    <row r="3" spans="1:26" s="102" customFormat="1" x14ac:dyDescent="0.25">
      <c r="A3" s="81"/>
      <c r="B3" s="106"/>
      <c r="C3" s="81"/>
      <c r="D3" s="80">
        <v>800</v>
      </c>
      <c r="E3" s="81"/>
      <c r="F3" s="80">
        <v>800</v>
      </c>
      <c r="G3" s="81"/>
      <c r="H3" s="81"/>
      <c r="I3" s="81"/>
      <c r="J3" s="81"/>
      <c r="K3" s="80">
        <v>444548</v>
      </c>
      <c r="L3" s="81"/>
      <c r="M3" s="81"/>
      <c r="N3" s="80">
        <v>10048.43</v>
      </c>
      <c r="O3" s="82">
        <v>209000</v>
      </c>
      <c r="P3" s="80">
        <v>9000</v>
      </c>
      <c r="Q3" s="81"/>
      <c r="R3" s="81"/>
      <c r="S3" s="81"/>
      <c r="T3" s="80">
        <v>47241.13</v>
      </c>
      <c r="U3" s="80">
        <v>253000</v>
      </c>
      <c r="V3" s="81"/>
      <c r="W3" s="80">
        <v>108220.44</v>
      </c>
      <c r="X3" s="81"/>
      <c r="Y3" s="81"/>
      <c r="Z3" s="83"/>
    </row>
    <row r="4" spans="1:26" s="102" customFormat="1" x14ac:dyDescent="0.25">
      <c r="A4" s="81"/>
      <c r="B4" s="106"/>
      <c r="C4" s="81"/>
      <c r="D4" s="81"/>
      <c r="E4" s="81"/>
      <c r="F4" s="80">
        <v>800</v>
      </c>
      <c r="G4" s="81"/>
      <c r="H4" s="81"/>
      <c r="I4" s="81"/>
      <c r="J4" s="81"/>
      <c r="K4" s="80">
        <v>449000</v>
      </c>
      <c r="L4" s="81"/>
      <c r="M4" s="81"/>
      <c r="N4" s="80">
        <v>820.81</v>
      </c>
      <c r="O4" s="80">
        <v>16960</v>
      </c>
      <c r="P4" s="80">
        <v>9416.66</v>
      </c>
      <c r="Q4" s="81"/>
      <c r="R4" s="81"/>
      <c r="S4" s="81"/>
      <c r="T4" s="80">
        <v>6630.15</v>
      </c>
      <c r="U4" s="81"/>
      <c r="V4" s="81"/>
      <c r="W4" s="80">
        <v>107780.21</v>
      </c>
      <c r="X4" s="81"/>
      <c r="Y4" s="81"/>
      <c r="Z4" s="83"/>
    </row>
    <row r="5" spans="1:26" s="102" customForma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0">
        <v>11010.1</v>
      </c>
      <c r="O5" s="80">
        <v>16960</v>
      </c>
      <c r="P5" s="80">
        <v>9000</v>
      </c>
      <c r="Q5" s="81"/>
      <c r="R5" s="81"/>
      <c r="S5" s="81"/>
      <c r="T5" s="80">
        <v>74.02</v>
      </c>
      <c r="U5" s="81"/>
      <c r="V5" s="81"/>
      <c r="W5" s="80">
        <v>107386.54</v>
      </c>
      <c r="X5" s="81"/>
      <c r="Y5" s="81"/>
      <c r="Z5" s="83"/>
    </row>
    <row r="6" spans="1:26" s="102" customForma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0">
        <v>23134.93</v>
      </c>
      <c r="O6" s="81"/>
      <c r="P6" s="80">
        <v>9416.66</v>
      </c>
      <c r="Q6" s="81"/>
      <c r="R6" s="84"/>
      <c r="S6" s="81"/>
      <c r="T6" s="80">
        <v>2158.52</v>
      </c>
      <c r="U6" s="81"/>
      <c r="V6" s="81"/>
      <c r="W6" s="81"/>
      <c r="X6" s="81"/>
      <c r="Y6" s="81"/>
      <c r="Z6" s="83"/>
    </row>
    <row r="7" spans="1:26" s="102" customForma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0">
        <v>30857.08</v>
      </c>
      <c r="O7" s="81"/>
      <c r="P7" s="82">
        <v>9000</v>
      </c>
      <c r="Q7" s="81"/>
      <c r="R7" s="84"/>
      <c r="S7" s="81"/>
      <c r="T7" s="80">
        <v>74.02</v>
      </c>
      <c r="U7" s="81"/>
      <c r="V7" s="81"/>
      <c r="W7" s="81"/>
      <c r="X7" s="81"/>
      <c r="Y7" s="81"/>
      <c r="Z7" s="83"/>
    </row>
    <row r="8" spans="1:26" s="102" customForma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0">
        <v>27887.4</v>
      </c>
      <c r="O8" s="81"/>
      <c r="P8" s="80">
        <v>9416.66</v>
      </c>
      <c r="Q8" s="81"/>
      <c r="R8" s="84"/>
      <c r="S8" s="81"/>
      <c r="T8" s="80">
        <v>74.02</v>
      </c>
      <c r="U8" s="81"/>
      <c r="V8" s="81"/>
      <c r="W8" s="81"/>
      <c r="X8" s="81"/>
      <c r="Y8" s="81"/>
      <c r="Z8" s="83"/>
    </row>
    <row r="9" spans="1:26" s="102" customForma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0">
        <v>5728.34</v>
      </c>
      <c r="O9" s="81"/>
      <c r="P9" s="81"/>
      <c r="Q9" s="81"/>
      <c r="R9" s="84"/>
      <c r="S9" s="81"/>
      <c r="T9" s="80">
        <v>5439.39</v>
      </c>
      <c r="U9" s="81"/>
      <c r="V9" s="81"/>
      <c r="W9" s="81"/>
      <c r="X9" s="81"/>
      <c r="Y9" s="81"/>
      <c r="Z9" s="83"/>
    </row>
    <row r="10" spans="1:26" s="102" customFormat="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0">
        <v>6320.8</v>
      </c>
      <c r="O10" s="81"/>
      <c r="P10" s="81"/>
      <c r="Q10" s="81"/>
      <c r="R10" s="84"/>
      <c r="S10" s="81"/>
      <c r="T10" s="80">
        <v>193489.94</v>
      </c>
      <c r="U10" s="81"/>
      <c r="V10" s="81"/>
      <c r="W10" s="81"/>
      <c r="X10" s="81"/>
      <c r="Y10" s="81"/>
      <c r="Z10" s="83"/>
    </row>
    <row r="11" spans="1:26" s="102" customFormat="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0">
        <v>483.95</v>
      </c>
      <c r="O11" s="81"/>
      <c r="P11" s="81"/>
      <c r="Q11" s="81"/>
      <c r="R11" s="84"/>
      <c r="S11" s="81"/>
      <c r="T11" s="80">
        <v>6630.15</v>
      </c>
      <c r="U11" s="81"/>
      <c r="V11" s="81"/>
      <c r="W11" s="81"/>
      <c r="X11" s="81"/>
      <c r="Y11" s="81"/>
      <c r="Z11" s="83"/>
    </row>
    <row r="12" spans="1:26" s="102" customForma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0">
        <v>207.15</v>
      </c>
      <c r="O12" s="81"/>
      <c r="P12" s="81"/>
      <c r="Q12" s="81"/>
      <c r="R12" s="84"/>
      <c r="S12" s="81"/>
      <c r="T12" s="80">
        <v>45956.87</v>
      </c>
      <c r="U12" s="81"/>
      <c r="V12" s="81"/>
      <c r="W12" s="81"/>
      <c r="X12" s="81"/>
      <c r="Y12" s="81"/>
      <c r="Z12" s="83"/>
    </row>
    <row r="13" spans="1:26" s="102" customForma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0">
        <v>87.61</v>
      </c>
      <c r="O13" s="81"/>
      <c r="P13" s="81"/>
      <c r="Q13" s="81"/>
      <c r="R13" s="84"/>
      <c r="S13" s="81"/>
      <c r="T13" s="80">
        <v>46959.62</v>
      </c>
      <c r="U13" s="81"/>
      <c r="V13" s="81"/>
      <c r="W13" s="81"/>
      <c r="X13" s="81"/>
      <c r="Y13" s="81"/>
      <c r="Z13" s="83"/>
    </row>
    <row r="14" spans="1:26" s="102" customFormat="1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0">
        <v>29469.52</v>
      </c>
      <c r="O14" s="81"/>
      <c r="P14" s="81"/>
      <c r="Q14" s="81"/>
      <c r="R14" s="84"/>
      <c r="S14" s="81"/>
      <c r="T14" s="80">
        <v>2954.96</v>
      </c>
      <c r="U14" s="81"/>
      <c r="V14" s="81"/>
      <c r="W14" s="81"/>
      <c r="X14" s="81"/>
      <c r="Y14" s="81"/>
      <c r="Z14" s="83"/>
    </row>
    <row r="15" spans="1:26" s="102" customForma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0">
        <v>39292.81</v>
      </c>
      <c r="O15" s="81"/>
      <c r="P15" s="81"/>
      <c r="Q15" s="81"/>
      <c r="R15" s="84"/>
      <c r="S15" s="81"/>
      <c r="T15" s="80">
        <v>978.16</v>
      </c>
      <c r="U15" s="81"/>
      <c r="V15" s="81"/>
      <c r="W15" s="81"/>
      <c r="X15" s="81"/>
      <c r="Y15" s="81"/>
      <c r="Z15" s="83"/>
    </row>
    <row r="16" spans="1:26" s="102" customForma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0">
        <v>141.9</v>
      </c>
      <c r="O16" s="81"/>
      <c r="P16" s="81"/>
      <c r="Q16" s="81"/>
      <c r="R16" s="84"/>
      <c r="S16" s="81"/>
      <c r="T16" s="80">
        <v>4058.97</v>
      </c>
      <c r="U16" s="81"/>
      <c r="V16" s="81"/>
      <c r="W16" s="81"/>
      <c r="X16" s="81"/>
      <c r="Y16" s="81"/>
      <c r="Z16" s="83"/>
    </row>
    <row r="17" spans="1:26" s="102" customFormat="1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0">
        <v>87.61</v>
      </c>
      <c r="O17" s="81"/>
      <c r="P17" s="81"/>
      <c r="Q17" s="81"/>
      <c r="R17" s="84"/>
      <c r="S17" s="81"/>
      <c r="T17" s="80">
        <v>2409.4499999999998</v>
      </c>
      <c r="U17" s="81"/>
      <c r="V17" s="81"/>
      <c r="W17" s="81"/>
      <c r="X17" s="81"/>
      <c r="Y17" s="81"/>
      <c r="Z17" s="83"/>
    </row>
    <row r="18" spans="1:26" s="102" customFormat="1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0">
        <v>87.61</v>
      </c>
      <c r="O18" s="81"/>
      <c r="P18" s="81"/>
      <c r="Q18" s="81"/>
      <c r="R18" s="84"/>
      <c r="S18" s="81"/>
      <c r="T18" s="80">
        <v>74.02</v>
      </c>
      <c r="U18" s="81"/>
      <c r="V18" s="81"/>
      <c r="W18" s="81"/>
      <c r="X18" s="81"/>
      <c r="Y18" s="81"/>
      <c r="Z18" s="83"/>
    </row>
    <row r="19" spans="1:26" s="102" customFormat="1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0">
        <v>11010.1</v>
      </c>
      <c r="O19" s="81"/>
      <c r="P19" s="81"/>
      <c r="Q19" s="81"/>
      <c r="R19" s="84"/>
      <c r="S19" s="81"/>
      <c r="T19" s="80">
        <v>6630.15</v>
      </c>
      <c r="U19" s="81"/>
      <c r="V19" s="81"/>
      <c r="W19" s="81"/>
      <c r="X19" s="81"/>
      <c r="Y19" s="81"/>
      <c r="Z19" s="83"/>
    </row>
    <row r="20" spans="1:26" s="102" customFormat="1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0">
        <v>60853.919999999998</v>
      </c>
      <c r="O20" s="81"/>
      <c r="P20" s="81"/>
      <c r="Q20" s="81"/>
      <c r="R20" s="84"/>
      <c r="S20" s="81"/>
      <c r="T20" s="80">
        <v>2126.36</v>
      </c>
      <c r="U20" s="81"/>
      <c r="V20" s="81"/>
      <c r="W20" s="81"/>
      <c r="X20" s="81"/>
      <c r="Y20" s="81"/>
      <c r="Z20" s="83"/>
    </row>
    <row r="21" spans="1:26" s="102" customFormat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0">
        <v>793.76</v>
      </c>
      <c r="O21" s="81"/>
      <c r="P21" s="81"/>
      <c r="Q21" s="81"/>
      <c r="R21" s="84"/>
      <c r="S21" s="81"/>
      <c r="T21" s="81"/>
      <c r="U21" s="81"/>
      <c r="V21" s="81"/>
      <c r="W21" s="81"/>
      <c r="X21" s="81"/>
      <c r="Y21" s="81"/>
      <c r="Z21" s="83"/>
    </row>
    <row r="22" spans="1:26" s="102" customFormat="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0">
        <v>87.61</v>
      </c>
      <c r="O22" s="81"/>
      <c r="P22" s="81"/>
      <c r="Q22" s="81"/>
      <c r="R22" s="84"/>
      <c r="S22" s="81"/>
      <c r="T22" s="81"/>
      <c r="U22" s="81"/>
      <c r="V22" s="81"/>
      <c r="W22" s="81"/>
      <c r="X22" s="81"/>
      <c r="Y22" s="81"/>
      <c r="Z22" s="83"/>
    </row>
    <row r="23" spans="1:26" s="102" customFormat="1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0">
        <v>220.11</v>
      </c>
      <c r="O23" s="81"/>
      <c r="P23" s="81"/>
      <c r="Q23" s="81"/>
      <c r="R23" s="84"/>
      <c r="S23" s="81"/>
      <c r="T23" s="81"/>
      <c r="U23" s="81"/>
      <c r="V23" s="81"/>
      <c r="W23" s="81"/>
      <c r="X23" s="81"/>
      <c r="Y23" s="81"/>
      <c r="Z23" s="83"/>
    </row>
    <row r="24" spans="1:26" s="102" customForma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0">
        <v>261.3</v>
      </c>
      <c r="O24" s="81"/>
      <c r="P24" s="81"/>
      <c r="Q24" s="81"/>
      <c r="R24" s="84"/>
      <c r="S24" s="81"/>
      <c r="T24" s="81"/>
      <c r="U24" s="81"/>
      <c r="V24" s="81"/>
      <c r="W24" s="81"/>
      <c r="X24" s="81"/>
      <c r="Y24" s="81"/>
      <c r="Z24" s="83"/>
    </row>
    <row r="25" spans="1:26" s="102" customFormat="1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0">
        <v>1446.01</v>
      </c>
      <c r="O25" s="81"/>
      <c r="P25" s="81"/>
      <c r="Q25" s="81"/>
      <c r="R25" s="84"/>
      <c r="S25" s="81"/>
      <c r="T25" s="81"/>
      <c r="U25" s="81"/>
      <c r="V25" s="81"/>
      <c r="W25" s="81"/>
      <c r="X25" s="81"/>
      <c r="Y25" s="81"/>
      <c r="Z25" s="83"/>
    </row>
    <row r="26" spans="1:26" s="102" customFormat="1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0">
        <v>201.13</v>
      </c>
      <c r="O26" s="81"/>
      <c r="P26" s="81"/>
      <c r="Q26" s="81"/>
      <c r="R26" s="84"/>
      <c r="S26" s="81"/>
      <c r="T26" s="81"/>
      <c r="U26" s="81"/>
      <c r="V26" s="81"/>
      <c r="W26" s="81"/>
      <c r="X26" s="81"/>
      <c r="Y26" s="81"/>
      <c r="Z26" s="83"/>
    </row>
    <row r="27" spans="1:26" s="102" customFormat="1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0">
        <v>220.32</v>
      </c>
      <c r="O27" s="81"/>
      <c r="P27" s="81"/>
      <c r="Q27" s="81"/>
      <c r="R27" s="84"/>
      <c r="S27" s="81"/>
      <c r="T27" s="81"/>
      <c r="U27" s="81"/>
      <c r="V27" s="81"/>
      <c r="W27" s="81"/>
      <c r="X27" s="81"/>
      <c r="Y27" s="81"/>
      <c r="Z27" s="83"/>
    </row>
    <row r="28" spans="1:26" s="102" customForma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>
        <v>21058.68</v>
      </c>
      <c r="O28" s="81"/>
      <c r="P28" s="81"/>
      <c r="Q28" s="81"/>
      <c r="R28" s="84"/>
      <c r="S28" s="81"/>
      <c r="T28" s="81"/>
      <c r="U28" s="81"/>
      <c r="V28" s="81"/>
      <c r="W28" s="81"/>
      <c r="X28" s="81"/>
      <c r="Y28" s="81"/>
      <c r="Z28" s="83"/>
    </row>
    <row r="29" spans="1:26" s="102" customFormat="1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0">
        <v>15792.17</v>
      </c>
      <c r="O29" s="81"/>
      <c r="P29" s="81"/>
      <c r="Q29" s="81"/>
      <c r="R29" s="84"/>
      <c r="S29" s="81"/>
      <c r="T29" s="81"/>
      <c r="U29" s="81"/>
      <c r="V29" s="81"/>
      <c r="W29" s="81"/>
      <c r="X29" s="81"/>
      <c r="Y29" s="81"/>
      <c r="Z29" s="83"/>
    </row>
    <row r="30" spans="1:26" x14ac:dyDescent="0.25">
      <c r="A30" s="85">
        <f>SUM(A3:A19)</f>
        <v>0</v>
      </c>
      <c r="B30" s="85">
        <f>SUM(B3:B19)</f>
        <v>0</v>
      </c>
      <c r="C30" s="85">
        <f>SUM(C3:C19)</f>
        <v>0</v>
      </c>
      <c r="D30" s="86">
        <f>SUM(D3:D19)</f>
        <v>800</v>
      </c>
      <c r="E30" s="86"/>
      <c r="F30" s="86">
        <f>SUM(F3:F19)</f>
        <v>1600</v>
      </c>
      <c r="G30" s="87">
        <f>SUM(G3:G19)</f>
        <v>0</v>
      </c>
      <c r="H30" s="87">
        <f>SUM(H3:H19)</f>
        <v>0</v>
      </c>
      <c r="I30" s="88">
        <f>SUM(I3:I19)</f>
        <v>0</v>
      </c>
      <c r="J30" s="88">
        <f>SUM(J3:J19)</f>
        <v>0</v>
      </c>
      <c r="K30" s="89">
        <f>SUM(K3:K19)</f>
        <v>893548</v>
      </c>
      <c r="L30" s="90">
        <f>SUM(L3:L19)</f>
        <v>0</v>
      </c>
      <c r="M30" s="90">
        <f>SUM(M3:M19)</f>
        <v>0</v>
      </c>
      <c r="N30" s="91">
        <f>SUM(N3:N29)</f>
        <v>297611.15999999992</v>
      </c>
      <c r="O30" s="91">
        <f>SUM(O3:O19)</f>
        <v>242920</v>
      </c>
      <c r="P30" s="91">
        <f>SUM(P3:P19)</f>
        <v>55249.979999999996</v>
      </c>
      <c r="Q30" s="91">
        <f>SUM(Q3:Q19)</f>
        <v>0</v>
      </c>
      <c r="R30" s="89">
        <f>SUM(R3:R19)</f>
        <v>0</v>
      </c>
      <c r="S30" s="92">
        <f>SUM(S3:S19)</f>
        <v>0</v>
      </c>
      <c r="T30" s="93">
        <f>SUM(T3:T20)</f>
        <v>373959.9</v>
      </c>
      <c r="U30" s="93">
        <f>SUM(U3:U19)</f>
        <v>253000</v>
      </c>
      <c r="V30" s="93">
        <f>SUM(V3:V19)</f>
        <v>0</v>
      </c>
      <c r="W30" s="93">
        <f>SUM(W3:W19)</f>
        <v>323387.19</v>
      </c>
      <c r="X30" s="94">
        <f>SUM(X3:X19)</f>
        <v>0</v>
      </c>
      <c r="Y30" s="89">
        <f>SUM(Y3:Y19)</f>
        <v>0</v>
      </c>
      <c r="Z30" s="95">
        <f>SUM(A30:Y30)</f>
        <v>2442076.23</v>
      </c>
    </row>
    <row r="31" spans="1:26" x14ac:dyDescent="0.25">
      <c r="A31" s="196">
        <f>A30+B30+C30</f>
        <v>0</v>
      </c>
      <c r="B31" s="197"/>
      <c r="C31" s="198"/>
      <c r="D31" s="199">
        <f>D30+F30+E30</f>
        <v>2400</v>
      </c>
      <c r="E31" s="200"/>
      <c r="F31" s="201"/>
      <c r="G31" s="202">
        <f>G30+H30</f>
        <v>0</v>
      </c>
      <c r="H31" s="203"/>
      <c r="I31" s="204">
        <f>I30+J30</f>
        <v>0</v>
      </c>
      <c r="J31" s="205"/>
      <c r="K31" s="96">
        <f>K30</f>
        <v>893548</v>
      </c>
      <c r="L31" s="206">
        <f>L30+M30</f>
        <v>0</v>
      </c>
      <c r="M31" s="207"/>
      <c r="N31" s="208">
        <f>N30+O30+Q30+P30</f>
        <v>595781.1399999999</v>
      </c>
      <c r="O31" s="208"/>
      <c r="P31" s="208"/>
      <c r="Q31" s="208"/>
      <c r="R31" s="97">
        <f>R30</f>
        <v>0</v>
      </c>
      <c r="S31" s="98">
        <f>S30</f>
        <v>0</v>
      </c>
      <c r="T31" s="209">
        <f>T30+U30+V30+W30</f>
        <v>950347.09000000008</v>
      </c>
      <c r="U31" s="210"/>
      <c r="V31" s="210"/>
      <c r="W31" s="211"/>
      <c r="X31" s="99">
        <f>X30</f>
        <v>0</v>
      </c>
      <c r="Y31" s="100">
        <f>Y30</f>
        <v>0</v>
      </c>
      <c r="Z31" s="95">
        <f>A31+D31+G31+I31+K31+L31+N31+R31+S31+T31+X31+Y31</f>
        <v>2442076.23</v>
      </c>
    </row>
    <row r="32" spans="1:26" x14ac:dyDescent="0.25">
      <c r="A32" s="189">
        <f>A31+D31+G31+I31</f>
        <v>2400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01">
        <f>K31</f>
        <v>893548</v>
      </c>
      <c r="L32" s="189">
        <f>L31</f>
        <v>0</v>
      </c>
      <c r="M32" s="191"/>
      <c r="N32" s="189">
        <f>N31+R31+S31+T31</f>
        <v>1546128.23</v>
      </c>
      <c r="O32" s="192"/>
      <c r="P32" s="192"/>
      <c r="Q32" s="192"/>
      <c r="R32" s="192"/>
      <c r="S32" s="192"/>
      <c r="T32" s="192"/>
      <c r="U32" s="192"/>
      <c r="V32" s="192"/>
      <c r="W32" s="191"/>
      <c r="X32" s="101">
        <f>X31</f>
        <v>0</v>
      </c>
      <c r="Y32" s="101">
        <f>Y31</f>
        <v>0</v>
      </c>
      <c r="Z32" s="95">
        <f>A32+K32+L32+N32+X32+Y32</f>
        <v>2442076.23</v>
      </c>
    </row>
    <row r="33" spans="3:26" x14ac:dyDescent="0.25">
      <c r="Y33" s="102"/>
      <c r="Z33" s="103">
        <f>Z30-Y30</f>
        <v>2442076.23</v>
      </c>
    </row>
    <row r="34" spans="3:26" x14ac:dyDescent="0.25">
      <c r="C34" s="104" t="s">
        <v>99</v>
      </c>
      <c r="D34" s="103">
        <f>H30+J30</f>
        <v>0</v>
      </c>
      <c r="E34" s="103"/>
      <c r="G34" s="103">
        <f>N31+R31</f>
        <v>595781.1399999999</v>
      </c>
      <c r="I34" s="103">
        <f>U30+W30</f>
        <v>576387.18999999994</v>
      </c>
      <c r="R34" s="104" t="s">
        <v>99</v>
      </c>
      <c r="S34" s="103">
        <f>D34+G34+I34</f>
        <v>1172168.3299999998</v>
      </c>
      <c r="T34" s="105"/>
      <c r="U34" s="104"/>
      <c r="V34" s="103"/>
      <c r="Y34" s="102"/>
      <c r="Z34" s="103"/>
    </row>
    <row r="35" spans="3:26" x14ac:dyDescent="0.25">
      <c r="Y35" s="102"/>
    </row>
    <row r="36" spans="3:26" x14ac:dyDescent="0.25">
      <c r="C36" s="104" t="s">
        <v>100</v>
      </c>
      <c r="D36" s="103">
        <f>A31+D31+G30+I30</f>
        <v>2400</v>
      </c>
      <c r="E36" s="103"/>
      <c r="G36" s="103">
        <f>K31</f>
        <v>893548</v>
      </c>
      <c r="I36" s="103">
        <f>L31</f>
        <v>0</v>
      </c>
      <c r="K36" s="103">
        <f>S31</f>
        <v>0</v>
      </c>
      <c r="M36" s="103">
        <f>T30+V30</f>
        <v>373959.9</v>
      </c>
      <c r="O36" s="103">
        <f>X31</f>
        <v>0</v>
      </c>
      <c r="P36" s="103">
        <f>Y31</f>
        <v>0</v>
      </c>
      <c r="R36" s="104" t="s">
        <v>100</v>
      </c>
      <c r="S36" s="103">
        <f>D36+G36+I36+K36+M36+O36+P36</f>
        <v>1269907.8999999999</v>
      </c>
      <c r="T36" s="103">
        <f>S36-Y31</f>
        <v>1269907.8999999999</v>
      </c>
      <c r="U36" s="105"/>
      <c r="V36" s="103"/>
      <c r="Y36" s="102"/>
    </row>
    <row r="37" spans="3:26" x14ac:dyDescent="0.25">
      <c r="Y37" s="102"/>
    </row>
    <row r="38" spans="3:26" x14ac:dyDescent="0.25">
      <c r="C38" t="s">
        <v>101</v>
      </c>
      <c r="D38" s="103">
        <f>D34+D36</f>
        <v>2400</v>
      </c>
      <c r="E38" s="103"/>
      <c r="R38" t="s">
        <v>11</v>
      </c>
      <c r="S38" s="103">
        <f>S34+S36</f>
        <v>2442076.2299999995</v>
      </c>
      <c r="T38" s="103">
        <f>S34+T36</f>
        <v>2442076.2299999995</v>
      </c>
      <c r="V38" s="103"/>
      <c r="Y38" s="102"/>
    </row>
    <row r="39" spans="3:26" x14ac:dyDescent="0.25">
      <c r="Y39" s="102"/>
    </row>
    <row r="40" spans="3:26" x14ac:dyDescent="0.25">
      <c r="Y40" s="102"/>
    </row>
    <row r="41" spans="3:26" x14ac:dyDescent="0.25">
      <c r="Y41" s="102"/>
    </row>
    <row r="42" spans="3:26" x14ac:dyDescent="0.25">
      <c r="Y42" s="102"/>
    </row>
    <row r="43" spans="3:26" x14ac:dyDescent="0.25">
      <c r="G43" s="103">
        <v>4593346.76</v>
      </c>
      <c r="J43" s="103">
        <v>6534545.3300000001</v>
      </c>
      <c r="S43" s="102"/>
      <c r="Y43" s="102"/>
    </row>
    <row r="44" spans="3:26" x14ac:dyDescent="0.25">
      <c r="Y44" s="102"/>
    </row>
    <row r="45" spans="3:26" x14ac:dyDescent="0.25">
      <c r="G45" s="103">
        <f>G43+Z30</f>
        <v>7035422.9900000002</v>
      </c>
      <c r="Y45" s="102"/>
    </row>
    <row r="46" spans="3:26" x14ac:dyDescent="0.25">
      <c r="Y46" s="102"/>
    </row>
    <row r="47" spans="3:26" x14ac:dyDescent="0.25">
      <c r="G47" s="103">
        <f>G45-J43</f>
        <v>500877.66000000015</v>
      </c>
      <c r="Y47" s="102"/>
    </row>
    <row r="48" spans="3:26" x14ac:dyDescent="0.25">
      <c r="Y48" s="102"/>
    </row>
    <row r="49" spans="7:25" x14ac:dyDescent="0.25">
      <c r="G49" s="103">
        <f>G47-N46</f>
        <v>500877.66000000015</v>
      </c>
      <c r="Y49" s="102"/>
    </row>
    <row r="50" spans="7:25" x14ac:dyDescent="0.25">
      <c r="Y50" s="102"/>
    </row>
  </sheetData>
  <mergeCells count="17">
    <mergeCell ref="A32:J32"/>
    <mergeCell ref="L32:M32"/>
    <mergeCell ref="N32:W32"/>
    <mergeCell ref="T1:W1"/>
    <mergeCell ref="A31:C31"/>
    <mergeCell ref="D31:F31"/>
    <mergeCell ref="G31:H31"/>
    <mergeCell ref="I31:J31"/>
    <mergeCell ref="L31:M31"/>
    <mergeCell ref="N31:Q31"/>
    <mergeCell ref="T31:W31"/>
    <mergeCell ref="A1:C1"/>
    <mergeCell ref="D1:F1"/>
    <mergeCell ref="G1:H1"/>
    <mergeCell ref="I1:J1"/>
    <mergeCell ref="L1:M1"/>
    <mergeCell ref="N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Финансирование 1 кв.</vt:lpstr>
      <vt:lpstr>Показатели 1 кв.</vt:lpstr>
      <vt:lpstr>1 кв.</vt:lpstr>
      <vt:lpstr>Финансирование 2 кв.</vt:lpstr>
      <vt:lpstr>Показатели 2 кв.</vt:lpstr>
      <vt:lpstr>2 кв.</vt:lpstr>
      <vt:lpstr>Финансирование 3 кв.</vt:lpstr>
      <vt:lpstr>Показатели 3 кв.</vt:lpstr>
      <vt:lpstr>3 кв.</vt:lpstr>
      <vt:lpstr>'Финансирование 1 кв.'!Заголовки_для_печати</vt:lpstr>
      <vt:lpstr>'Финансирование 2 кв.'!Заголовки_для_печати</vt:lpstr>
      <vt:lpstr>'Финансирование 3 кв.'!Заголовки_для_печати</vt:lpstr>
      <vt:lpstr>'Финансирование 1 кв.'!Область_печати</vt:lpstr>
      <vt:lpstr>'Финансирование 2 кв.'!Область_печати</vt:lpstr>
      <vt:lpstr>'Финансирование 3 кв.'!Область_печати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RePack by Diakov</cp:lastModifiedBy>
  <cp:lastPrinted>2022-10-18T09:48:56Z</cp:lastPrinted>
  <dcterms:created xsi:type="dcterms:W3CDTF">2021-10-15T07:29:28Z</dcterms:created>
  <dcterms:modified xsi:type="dcterms:W3CDTF">2022-10-18T09:48:59Z</dcterms:modified>
</cp:coreProperties>
</file>